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ged Debtor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£#,##0.00"/>
    <numFmt numFmtId="166" formatCode="0.0"/>
    <numFmt numFmtId="167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0"/>
    </font>
    <font>
      <name val="Calibri"/>
      <sz val="10"/>
    </font>
    <font>
      <name val="Calibri"/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3" fillId="4" borderId="1" pivotButton="0" quotePrefix="0" xfId="0"/>
    <xf numFmtId="164" fontId="0" fillId="4" borderId="1" pivotButton="0" quotePrefix="0" xfId="0"/>
    <xf numFmtId="0" fontId="3" fillId="4" borderId="1" applyAlignment="1" pivotButton="0" quotePrefix="0" xfId="0">
      <alignment horizontal="center" vertical="center"/>
    </xf>
    <xf numFmtId="165" fontId="0" fillId="3" borderId="1" pivotButton="0" quotePrefix="0" xfId="0"/>
    <xf numFmtId="165" fontId="0" fillId="4" borderId="1" pivotButton="0" quotePrefix="0" xfId="0"/>
    <xf numFmtId="1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3" fillId="5" borderId="1" pivotButton="0" quotePrefix="0" xfId="0"/>
    <xf numFmtId="164" fontId="0" fillId="5" borderId="1" pivotButton="0" quotePrefix="0" xfId="0"/>
    <xf numFmtId="0" fontId="3" fillId="5" borderId="1" applyAlignment="1" pivotButton="0" quotePrefix="0" xfId="0">
      <alignment horizontal="center" vertical="center"/>
    </xf>
    <xf numFmtId="165" fontId="0" fillId="5" borderId="1" pivotButton="0" quotePrefix="0" xfId="0"/>
    <xf numFmtId="1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4" fillId="6" borderId="0" pivotButton="0" quotePrefix="0" xfId="0"/>
    <xf numFmtId="0" fontId="0" fillId="6" borderId="0" pivotButton="0" quotePrefix="0" xfId="0"/>
    <xf numFmtId="165" fontId="4" fillId="6" borderId="1" pivotButton="0" quotePrefix="0" xfId="0"/>
    <xf numFmtId="0" fontId="4" fillId="6" borderId="1" pivotButton="0" quotePrefix="0" xfId="0"/>
    <xf numFmtId="0" fontId="1" fillId="0" borderId="0" pivotButton="0" quotePrefix="0" xfId="0"/>
    <xf numFmtId="0" fontId="2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1" fontId="0" fillId="0" borderId="1" pivotButton="0" quotePrefix="0" xfId="0"/>
    <xf numFmtId="0" fontId="0" fillId="4" borderId="1" pivotButton="0" quotePrefix="0" xfId="0"/>
    <xf numFmtId="167" fontId="0" fillId="4" borderId="1" pivotButton="0" quotePrefix="0" xfId="0"/>
    <xf numFmtId="0" fontId="0" fillId="5" borderId="1" pivotButton="0" quotePrefix="0" xfId="0"/>
    <xf numFmtId="167" fontId="0" fillId="5" borderId="1" pivotButton="0" quotePrefix="0" xfId="0"/>
    <xf numFmtId="0" fontId="2" fillId="6" borderId="1" pivotButton="0" quotePrefix="0" xfId="0"/>
    <xf numFmtId="165" fontId="0" fillId="6" borderId="1" pivotButton="0" quotePrefix="0" xfId="0"/>
    <xf numFmtId="167" fontId="0" fillId="6" borderId="1" pivotButton="0" quotePrefix="0" xfId="0"/>
    <xf numFmtId="0" fontId="2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0" borderId="0" pivotButton="0" quotePrefix="0" xfId="0"/>
    <xf numFmtId="164" fontId="0" fillId="4" borderId="1" pivotButton="0" quotePrefix="0" xfId="0"/>
    <xf numFmtId="165" fontId="0" fillId="3" borderId="1" pivotButton="0" quotePrefix="0" xfId="0"/>
    <xf numFmtId="165" fontId="0" fillId="4" borderId="1" pivotButton="0" quotePrefix="0" xfId="0"/>
    <xf numFmtId="164" fontId="0" fillId="5" borderId="1" pivotButton="0" quotePrefix="0" xfId="0"/>
    <xf numFmtId="165" fontId="0" fillId="5" borderId="1" pivotButton="0" quotePrefix="0" xfId="0"/>
    <xf numFmtId="165" fontId="4" fillId="6" borderId="1" pivotButton="0" quotePrefix="0" xfId="0"/>
    <xf numFmtId="165" fontId="0" fillId="0" borderId="1" pivotButton="0" quotePrefix="0" xfId="0"/>
    <xf numFmtId="166" fontId="0" fillId="0" borderId="1" pivotButton="0" quotePrefix="0" xfId="0"/>
    <xf numFmtId="167" fontId="0" fillId="4" borderId="1" pivotButton="0" quotePrefix="0" xfId="0"/>
    <xf numFmtId="167" fontId="0" fillId="5" borderId="1" pivotButton="0" quotePrefix="0" xfId="0"/>
    <xf numFmtId="165" fontId="0" fillId="6" borderId="1" pivotButton="0" quotePrefix="0" xfId="0"/>
    <xf numFmtId="167" fontId="0" fillId="6" borderId="1" pivotButton="0" quotePrefix="0" xfId="0"/>
  </cellXfs>
  <cellStyles count="1">
    <cellStyle name="Normal" xfId="0" builtinId="0" hidden="0"/>
  </cellStyles>
  <dxfs count="4">
    <dxf>
      <font>
        <name val="Calibri"/>
        <b val="1"/>
        <color rgb="00DC2626"/>
        <sz val="10"/>
      </font>
    </dxf>
    <dxf>
      <fill>
        <patternFill patternType="solid">
          <fgColor rgb="00FEF3C7"/>
          <bgColor rgb="00FEF3C7"/>
        </patternFill>
      </fill>
    </dxf>
    <dxf>
      <font>
        <name val="Calibri"/>
        <b val="1"/>
        <color rgb="0022C55E"/>
        <sz val="10"/>
      </font>
    </dxf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Aged Debtors by Bucket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'Dashboard'!$A$14:$A$18</f>
            </numRef>
          </cat>
          <val>
            <numRef>
              <f>'Dashboard'!$B$14:$B$18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Aging Bucket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Outstanding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Aging Distribution (%)</a:t>
            </a:r>
          </a:p>
        </rich>
      </tx>
    </title>
    <plotArea>
      <pieChart>
        <varyColors val="1"/>
        <ser>
          <idx val="0"/>
          <order val="0"/>
          <tx>
            <strRef>
              <f>'Dashboard'!B13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'Dashboard'!$A$14:$A$18</f>
            </numRef>
          </cat>
          <val>
            <numRef>
              <f>'Dashboard'!$B$14:$B$18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3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20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3" customWidth="1" min="3" max="3"/>
    <col width="13" customWidth="1" min="4" max="4"/>
    <col width="12" customWidth="1" min="5" max="5"/>
    <col width="15" customWidth="1" min="6" max="6"/>
    <col width="14" customWidth="1" min="7" max="7"/>
    <col width="17" customWidth="1" min="8" max="8"/>
    <col width="12" customWidth="1" min="9" max="9"/>
    <col width="16" customWidth="1" min="10" max="10"/>
    <col width="12" customWidth="1" min="11" max="11"/>
    <col width="12" customWidth="1" min="12" max="12"/>
    <col width="12" customWidth="1" min="13" max="13"/>
    <col width="12" customWidth="1" min="14" max="14"/>
    <col width="16" customWidth="1" min="15" max="15"/>
    <col width="14" customWidth="1" min="16" max="16"/>
    <col width="11" customWidth="1" min="17" max="17"/>
  </cols>
  <sheetData>
    <row r="1" ht="22" customHeight="1">
      <c r="A1" s="1" t="inlineStr">
        <is>
          <t>Aged Debtors Report - UK Business</t>
        </is>
      </c>
    </row>
    <row r="2">
      <c r="A2" s="2" t="inlineStr">
        <is>
          <t>Report Date:</t>
        </is>
      </c>
      <c r="B2" s="38" t="n">
        <v>46217</v>
      </c>
    </row>
    <row r="3"/>
    <row r="4">
      <c r="A4" s="4" t="inlineStr">
        <is>
          <t>Customer Name</t>
        </is>
      </c>
      <c r="B4" s="4" t="inlineStr">
        <is>
          <t>Invoice No.</t>
        </is>
      </c>
      <c r="C4" s="4" t="inlineStr">
        <is>
          <t>Invoice Date</t>
        </is>
      </c>
      <c r="D4" s="4" t="inlineStr">
        <is>
          <t>Due Date</t>
        </is>
      </c>
      <c r="E4" s="4" t="inlineStr">
        <is>
          <t>Terms (Days)</t>
        </is>
      </c>
      <c r="F4" s="4" t="inlineStr">
        <is>
          <t>Invoice Amount</t>
        </is>
      </c>
      <c r="G4" s="4" t="inlineStr">
        <is>
          <t>Amount Paid</t>
        </is>
      </c>
      <c r="H4" s="4" t="inlineStr">
        <is>
          <t>Balance Outstanding</t>
        </is>
      </c>
      <c r="I4" s="4" t="inlineStr">
        <is>
          <t>Days Overdue</t>
        </is>
      </c>
      <c r="J4" s="4" t="inlineStr">
        <is>
          <t>Current (Not Due)</t>
        </is>
      </c>
      <c r="K4" s="4" t="inlineStr">
        <is>
          <t>1-30 Days</t>
        </is>
      </c>
      <c r="L4" s="4" t="inlineStr">
        <is>
          <t>31-60 Days</t>
        </is>
      </c>
      <c r="M4" s="4" t="inlineStr">
        <is>
          <t>61-90 Days</t>
        </is>
      </c>
      <c r="N4" s="4" t="inlineStr">
        <is>
          <t>90+ Days</t>
        </is>
      </c>
      <c r="O4" s="4" t="inlineStr">
        <is>
          <t>Status</t>
        </is>
      </c>
      <c r="P4" s="4" t="inlineStr">
        <is>
          <t>Credit Limit</t>
        </is>
      </c>
      <c r="Q4" s="4" t="inlineStr">
        <is>
          <t>Over Limit?</t>
        </is>
      </c>
    </row>
    <row r="5">
      <c r="A5" s="5" t="inlineStr">
        <is>
          <t>Oliver Henderson Ltd</t>
        </is>
      </c>
      <c r="B5" s="5" t="inlineStr">
        <is>
          <t>INV-1001</t>
        </is>
      </c>
      <c r="C5" s="39" t="n">
        <v>46122</v>
      </c>
      <c r="D5" s="39" t="n">
        <v>46152</v>
      </c>
      <c r="E5" s="7" t="n">
        <v>30</v>
      </c>
      <c r="F5" s="40" t="n">
        <v>4200</v>
      </c>
      <c r="G5" s="40" t="n">
        <v>4200</v>
      </c>
      <c r="H5" s="41">
        <f>F5-G5</f>
        <v/>
      </c>
      <c r="I5" s="10">
        <f>IF(H5&lt;=0,0,MAX(0,TODAY()-D5))</f>
        <v/>
      </c>
      <c r="J5" s="41">
        <f>IF(H5&lt;=0,0,IF(TODAY()&lt;=D5,H5,0))</f>
        <v/>
      </c>
      <c r="K5" s="41">
        <f>IF(H5&lt;=0,0,IF(AND(I5&gt;=1,I5&lt;=30),H5,0))</f>
        <v/>
      </c>
      <c r="L5" s="41">
        <f>IF(H5&lt;=0,0,IF(AND(I5&gt;=31,I5&lt;=60),H5,0))</f>
        <v/>
      </c>
      <c r="M5" s="41">
        <f>IF(H5&lt;=0,0,IF(AND(I5&gt;=61,I5&lt;=90),H5,0))</f>
        <v/>
      </c>
      <c r="N5" s="41">
        <f>IF(H5&lt;=0,0,IF(I5&gt;90,H5,0))</f>
        <v/>
      </c>
      <c r="O5" s="11">
        <f>IF(H5&lt;=0,"Paid",IF(I5&gt;90,"Severely Overdue",IF(I5&gt;0,"Overdue","Current")))</f>
        <v/>
      </c>
      <c r="P5" s="40" t="n">
        <v>12000</v>
      </c>
      <c r="Q5" s="11">
        <f>IF(H5&gt;P5,"Yes","No")</f>
        <v/>
      </c>
    </row>
    <row r="6">
      <c r="A6" s="12" t="inlineStr">
        <is>
          <t>Amelia Grant Retail</t>
        </is>
      </c>
      <c r="B6" s="12" t="inlineStr">
        <is>
          <t>INV-1002</t>
        </is>
      </c>
      <c r="C6" s="42" t="n">
        <v>46144</v>
      </c>
      <c r="D6" s="42" t="n">
        <v>46174</v>
      </c>
      <c r="E6" s="14" t="n">
        <v>30</v>
      </c>
      <c r="F6" s="40" t="n">
        <v>3150.5</v>
      </c>
      <c r="G6" s="40" t="n">
        <v>0</v>
      </c>
      <c r="H6" s="43">
        <f>F6-G6</f>
        <v/>
      </c>
      <c r="I6" s="16">
        <f>IF(H6&lt;=0,0,MAX(0,TODAY()-D6))</f>
        <v/>
      </c>
      <c r="J6" s="43">
        <f>IF(H6&lt;=0,0,IF(TODAY()&lt;=D6,H6,0))</f>
        <v/>
      </c>
      <c r="K6" s="43">
        <f>IF(H6&lt;=0,0,IF(AND(I6&gt;=1,I6&lt;=30),H6,0))</f>
        <v/>
      </c>
      <c r="L6" s="43">
        <f>IF(H6&lt;=0,0,IF(AND(I6&gt;=31,I6&lt;=60),H6,0))</f>
        <v/>
      </c>
      <c r="M6" s="43">
        <f>IF(H6&lt;=0,0,IF(AND(I6&gt;=61,I6&lt;=90),H6,0))</f>
        <v/>
      </c>
      <c r="N6" s="43">
        <f>IF(H6&lt;=0,0,IF(I6&gt;90,H6,0))</f>
        <v/>
      </c>
      <c r="O6" s="17">
        <f>IF(H6&lt;=0,"Paid",IF(I6&gt;90,"Severely Overdue",IF(I6&gt;0,"Overdue","Current")))</f>
        <v/>
      </c>
      <c r="P6" s="40" t="n">
        <v>8000</v>
      </c>
      <c r="Q6" s="17">
        <f>IF(H6&gt;P6,"Yes","No")</f>
        <v/>
      </c>
    </row>
    <row r="7">
      <c r="A7" s="5" t="inlineStr">
        <is>
          <t>Harry Whitfield &amp; Co</t>
        </is>
      </c>
      <c r="B7" s="5" t="inlineStr">
        <is>
          <t>INV-1003</t>
        </is>
      </c>
      <c r="C7" s="39" t="n">
        <v>46157</v>
      </c>
      <c r="D7" s="39" t="n">
        <v>46187</v>
      </c>
      <c r="E7" s="7" t="n">
        <v>30</v>
      </c>
      <c r="F7" s="40" t="n">
        <v>6780</v>
      </c>
      <c r="G7" s="40" t="n">
        <v>2000</v>
      </c>
      <c r="H7" s="41">
        <f>F7-G7</f>
        <v/>
      </c>
      <c r="I7" s="10">
        <f>IF(H7&lt;=0,0,MAX(0,TODAY()-D7))</f>
        <v/>
      </c>
      <c r="J7" s="41">
        <f>IF(H7&lt;=0,0,IF(TODAY()&lt;=D7,H7,0))</f>
        <v/>
      </c>
      <c r="K7" s="41">
        <f>IF(H7&lt;=0,0,IF(AND(I7&gt;=1,I7&lt;=30),H7,0))</f>
        <v/>
      </c>
      <c r="L7" s="41">
        <f>IF(H7&lt;=0,0,IF(AND(I7&gt;=31,I7&lt;=60),H7,0))</f>
        <v/>
      </c>
      <c r="M7" s="41">
        <f>IF(H7&lt;=0,0,IF(AND(I7&gt;=61,I7&lt;=90),H7,0))</f>
        <v/>
      </c>
      <c r="N7" s="41">
        <f>IF(H7&lt;=0,0,IF(I7&gt;90,H7,0))</f>
        <v/>
      </c>
      <c r="O7" s="11">
        <f>IF(H7&lt;=0,"Paid",IF(I7&gt;90,"Severely Overdue",IF(I7&gt;0,"Overdue","Current")))</f>
        <v/>
      </c>
      <c r="P7" s="40" t="n">
        <v>15000</v>
      </c>
      <c r="Q7" s="11">
        <f>IF(H7&gt;P7,"Yes","No")</f>
        <v/>
      </c>
    </row>
    <row r="8">
      <c r="A8" s="12" t="inlineStr">
        <is>
          <t>Sophie Marlow Designs</t>
        </is>
      </c>
      <c r="B8" s="12" t="inlineStr">
        <is>
          <t>INV-1004</t>
        </is>
      </c>
      <c r="C8" s="42" t="n">
        <v>46174</v>
      </c>
      <c r="D8" s="42" t="n">
        <v>46203</v>
      </c>
      <c r="E8" s="14" t="n">
        <v>30</v>
      </c>
      <c r="F8" s="40" t="n">
        <v>1980</v>
      </c>
      <c r="G8" s="40" t="n">
        <v>0</v>
      </c>
      <c r="H8" s="43">
        <f>F8-G8</f>
        <v/>
      </c>
      <c r="I8" s="16">
        <f>IF(H8&lt;=0,0,MAX(0,TODAY()-D8))</f>
        <v/>
      </c>
      <c r="J8" s="43">
        <f>IF(H8&lt;=0,0,IF(TODAY()&lt;=D8,H8,0))</f>
        <v/>
      </c>
      <c r="K8" s="43">
        <f>IF(H8&lt;=0,0,IF(AND(I8&gt;=1,I8&lt;=30),H8,0))</f>
        <v/>
      </c>
      <c r="L8" s="43">
        <f>IF(H8&lt;=0,0,IF(AND(I8&gt;=31,I8&lt;=60),H8,0))</f>
        <v/>
      </c>
      <c r="M8" s="43">
        <f>IF(H8&lt;=0,0,IF(AND(I8&gt;=61,I8&lt;=90),H8,0))</f>
        <v/>
      </c>
      <c r="N8" s="43">
        <f>IF(H8&lt;=0,0,IF(I8&gt;90,H8,0))</f>
        <v/>
      </c>
      <c r="O8" s="17">
        <f>IF(H8&lt;=0,"Paid",IF(I8&gt;90,"Severely Overdue",IF(I8&gt;0,"Overdue","Current")))</f>
        <v/>
      </c>
      <c r="P8" s="40" t="n">
        <v>5000</v>
      </c>
      <c r="Q8" s="17">
        <f>IF(H8&gt;P8,"Yes","No")</f>
        <v/>
      </c>
    </row>
    <row r="9">
      <c r="A9" s="5" t="inlineStr">
        <is>
          <t>Jack Thornbury Supplies</t>
        </is>
      </c>
      <c r="B9" s="5" t="inlineStr">
        <is>
          <t>INV-1005</t>
        </is>
      </c>
      <c r="C9" s="39" t="n">
        <v>46132</v>
      </c>
      <c r="D9" s="39" t="n">
        <v>46162</v>
      </c>
      <c r="E9" s="7" t="n">
        <v>30</v>
      </c>
      <c r="F9" s="40" t="n">
        <v>9450</v>
      </c>
      <c r="G9" s="40" t="n">
        <v>0</v>
      </c>
      <c r="H9" s="41">
        <f>F9-G9</f>
        <v/>
      </c>
      <c r="I9" s="10">
        <f>IF(H9&lt;=0,0,MAX(0,TODAY()-D9))</f>
        <v/>
      </c>
      <c r="J9" s="41">
        <f>IF(H9&lt;=0,0,IF(TODAY()&lt;=D9,H9,0))</f>
        <v/>
      </c>
      <c r="K9" s="41">
        <f>IF(H9&lt;=0,0,IF(AND(I9&gt;=1,I9&lt;=30),H9,0))</f>
        <v/>
      </c>
      <c r="L9" s="41">
        <f>IF(H9&lt;=0,0,IF(AND(I9&gt;=31,I9&lt;=60),H9,0))</f>
        <v/>
      </c>
      <c r="M9" s="41">
        <f>IF(H9&lt;=0,0,IF(AND(I9&gt;=61,I9&lt;=90),H9,0))</f>
        <v/>
      </c>
      <c r="N9" s="41">
        <f>IF(H9&lt;=0,0,IF(I9&gt;90,H9,0))</f>
        <v/>
      </c>
      <c r="O9" s="11">
        <f>IF(H9&lt;=0,"Paid",IF(I9&gt;90,"Severely Overdue",IF(I9&gt;0,"Overdue","Current")))</f>
        <v/>
      </c>
      <c r="P9" s="40" t="n">
        <v>10000</v>
      </c>
      <c r="Q9" s="11">
        <f>IF(H9&gt;P9,"Yes","No")</f>
        <v/>
      </c>
    </row>
    <row r="10">
      <c r="A10" s="12" t="inlineStr">
        <is>
          <t>Emily Ashcroft Trading</t>
        </is>
      </c>
      <c r="B10" s="12" t="inlineStr">
        <is>
          <t>INV-1006</t>
        </is>
      </c>
      <c r="C10" s="42" t="n">
        <v>46086</v>
      </c>
      <c r="D10" s="42" t="n">
        <v>46116</v>
      </c>
      <c r="E10" s="14" t="n">
        <v>30</v>
      </c>
      <c r="F10" s="40" t="n">
        <v>5600</v>
      </c>
      <c r="G10" s="40" t="n">
        <v>0</v>
      </c>
      <c r="H10" s="43">
        <f>F10-G10</f>
        <v/>
      </c>
      <c r="I10" s="16">
        <f>IF(H10&lt;=0,0,MAX(0,TODAY()-D10))</f>
        <v/>
      </c>
      <c r="J10" s="43">
        <f>IF(H10&lt;=0,0,IF(TODAY()&lt;=D10,H10,0))</f>
        <v/>
      </c>
      <c r="K10" s="43">
        <f>IF(H10&lt;=0,0,IF(AND(I10&gt;=1,I10&lt;=30),H10,0))</f>
        <v/>
      </c>
      <c r="L10" s="43">
        <f>IF(H10&lt;=0,0,IF(AND(I10&gt;=31,I10&lt;=60),H10,0))</f>
        <v/>
      </c>
      <c r="M10" s="43">
        <f>IF(H10&lt;=0,0,IF(AND(I10&gt;=61,I10&lt;=90),H10,0))</f>
        <v/>
      </c>
      <c r="N10" s="43">
        <f>IF(H10&lt;=0,0,IF(I10&gt;90,H10,0))</f>
        <v/>
      </c>
      <c r="O10" s="17">
        <f>IF(H10&lt;=0,"Paid",IF(I10&gt;90,"Severely Overdue",IF(I10&gt;0,"Overdue","Current")))</f>
        <v/>
      </c>
      <c r="P10" s="40" t="n">
        <v>6000</v>
      </c>
      <c r="Q10" s="17">
        <f>IF(H10&gt;P10,"Yes","No")</f>
        <v/>
      </c>
    </row>
    <row r="11">
      <c r="A11" s="5" t="inlineStr">
        <is>
          <t>George Pemberton Ltd</t>
        </is>
      </c>
      <c r="B11" s="5" t="inlineStr">
        <is>
          <t>INV-1007</t>
        </is>
      </c>
      <c r="C11" s="39" t="n">
        <v>46193</v>
      </c>
      <c r="D11" s="39" t="n">
        <v>46223</v>
      </c>
      <c r="E11" s="7" t="n">
        <v>30</v>
      </c>
      <c r="F11" s="40" t="n">
        <v>2340</v>
      </c>
      <c r="G11" s="40" t="n">
        <v>2340</v>
      </c>
      <c r="H11" s="41">
        <f>F11-G11</f>
        <v/>
      </c>
      <c r="I11" s="10">
        <f>IF(H11&lt;=0,0,MAX(0,TODAY()-D11))</f>
        <v/>
      </c>
      <c r="J11" s="41">
        <f>IF(H11&lt;=0,0,IF(TODAY()&lt;=D11,H11,0))</f>
        <v/>
      </c>
      <c r="K11" s="41">
        <f>IF(H11&lt;=0,0,IF(AND(I11&gt;=1,I11&lt;=30),H11,0))</f>
        <v/>
      </c>
      <c r="L11" s="41">
        <f>IF(H11&lt;=0,0,IF(AND(I11&gt;=31,I11&lt;=60),H11,0))</f>
        <v/>
      </c>
      <c r="M11" s="41">
        <f>IF(H11&lt;=0,0,IF(AND(I11&gt;=61,I11&lt;=90),H11,0))</f>
        <v/>
      </c>
      <c r="N11" s="41">
        <f>IF(H11&lt;=0,0,IF(I11&gt;90,H11,0))</f>
        <v/>
      </c>
      <c r="O11" s="11">
        <f>IF(H11&lt;=0,"Paid",IF(I11&gt;90,"Severely Overdue",IF(I11&gt;0,"Overdue","Current")))</f>
        <v/>
      </c>
      <c r="P11" s="40" t="n">
        <v>9000</v>
      </c>
      <c r="Q11" s="11">
        <f>IF(H11&gt;P11,"Yes","No")</f>
        <v/>
      </c>
    </row>
    <row r="12">
      <c r="A12" s="12" t="inlineStr">
        <is>
          <t>Isla Ramsbottom Foods</t>
        </is>
      </c>
      <c r="B12" s="12" t="inlineStr">
        <is>
          <t>INV-1008</t>
        </is>
      </c>
      <c r="C12" s="42" t="n">
        <v>46065</v>
      </c>
      <c r="D12" s="42" t="n">
        <v>46095</v>
      </c>
      <c r="E12" s="14" t="n">
        <v>30</v>
      </c>
      <c r="F12" s="40" t="n">
        <v>7800</v>
      </c>
      <c r="G12" s="40" t="n">
        <v>0</v>
      </c>
      <c r="H12" s="43">
        <f>F12-G12</f>
        <v/>
      </c>
      <c r="I12" s="16">
        <f>IF(H12&lt;=0,0,MAX(0,TODAY()-D12))</f>
        <v/>
      </c>
      <c r="J12" s="43">
        <f>IF(H12&lt;=0,0,IF(TODAY()&lt;=D12,H12,0))</f>
        <v/>
      </c>
      <c r="K12" s="43">
        <f>IF(H12&lt;=0,0,IF(AND(I12&gt;=1,I12&lt;=30),H12,0))</f>
        <v/>
      </c>
      <c r="L12" s="43">
        <f>IF(H12&lt;=0,0,IF(AND(I12&gt;=31,I12&lt;=60),H12,0))</f>
        <v/>
      </c>
      <c r="M12" s="43">
        <f>IF(H12&lt;=0,0,IF(AND(I12&gt;=61,I12&lt;=90),H12,0))</f>
        <v/>
      </c>
      <c r="N12" s="43">
        <f>IF(H12&lt;=0,0,IF(I12&gt;90,H12,0))</f>
        <v/>
      </c>
      <c r="O12" s="17">
        <f>IF(H12&lt;=0,"Paid",IF(I12&gt;90,"Severely Overdue",IF(I12&gt;0,"Overdue","Current")))</f>
        <v/>
      </c>
      <c r="P12" s="40" t="n">
        <v>12000</v>
      </c>
      <c r="Q12" s="17">
        <f>IF(H12&gt;P12,"Yes","No")</f>
        <v/>
      </c>
    </row>
    <row r="13">
      <c r="A13" s="5" t="inlineStr">
        <is>
          <t>Charlie Nettleton Bros</t>
        </is>
      </c>
      <c r="B13" s="5" t="inlineStr">
        <is>
          <t>INV-1009</t>
        </is>
      </c>
      <c r="C13" s="39" t="n">
        <v>46201</v>
      </c>
      <c r="D13" s="39" t="n">
        <v>46231</v>
      </c>
      <c r="E13" s="7" t="n">
        <v>30</v>
      </c>
      <c r="F13" s="40" t="n">
        <v>3120</v>
      </c>
      <c r="G13" s="40" t="n">
        <v>0</v>
      </c>
      <c r="H13" s="41">
        <f>F13-G13</f>
        <v/>
      </c>
      <c r="I13" s="10">
        <f>IF(H13&lt;=0,0,MAX(0,TODAY()-D13))</f>
        <v/>
      </c>
      <c r="J13" s="41">
        <f>IF(H13&lt;=0,0,IF(TODAY()&lt;=D13,H13,0))</f>
        <v/>
      </c>
      <c r="K13" s="41">
        <f>IF(H13&lt;=0,0,IF(AND(I13&gt;=1,I13&lt;=30),H13,0))</f>
        <v/>
      </c>
      <c r="L13" s="41">
        <f>IF(H13&lt;=0,0,IF(AND(I13&gt;=31,I13&lt;=60),H13,0))</f>
        <v/>
      </c>
      <c r="M13" s="41">
        <f>IF(H13&lt;=0,0,IF(AND(I13&gt;=61,I13&lt;=90),H13,0))</f>
        <v/>
      </c>
      <c r="N13" s="41">
        <f>IF(H13&lt;=0,0,IF(I13&gt;90,H13,0))</f>
        <v/>
      </c>
      <c r="O13" s="11">
        <f>IF(H13&lt;=0,"Paid",IF(I13&gt;90,"Severely Overdue",IF(I13&gt;0,"Overdue","Current")))</f>
        <v/>
      </c>
      <c r="P13" s="40" t="n">
        <v>7000</v>
      </c>
      <c r="Q13" s="11">
        <f>IF(H13&gt;P13,"Yes","No")</f>
        <v/>
      </c>
    </row>
    <row r="14">
      <c r="A14" s="12" t="inlineStr">
        <is>
          <t>Poppy Sinclair Interiors</t>
        </is>
      </c>
      <c r="B14" s="12" t="inlineStr">
        <is>
          <t>INV-1010</t>
        </is>
      </c>
      <c r="C14" s="42" t="n">
        <v>46167</v>
      </c>
      <c r="D14" s="42" t="n">
        <v>46197</v>
      </c>
      <c r="E14" s="14" t="n">
        <v>30</v>
      </c>
      <c r="F14" s="40" t="n">
        <v>4560</v>
      </c>
      <c r="G14" s="40" t="n">
        <v>1500</v>
      </c>
      <c r="H14" s="43">
        <f>F14-G14</f>
        <v/>
      </c>
      <c r="I14" s="16">
        <f>IF(H14&lt;=0,0,MAX(0,TODAY()-D14))</f>
        <v/>
      </c>
      <c r="J14" s="43">
        <f>IF(H14&lt;=0,0,IF(TODAY()&lt;=D14,H14,0))</f>
        <v/>
      </c>
      <c r="K14" s="43">
        <f>IF(H14&lt;=0,0,IF(AND(I14&gt;=1,I14&lt;=30),H14,0))</f>
        <v/>
      </c>
      <c r="L14" s="43">
        <f>IF(H14&lt;=0,0,IF(AND(I14&gt;=31,I14&lt;=60),H14,0))</f>
        <v/>
      </c>
      <c r="M14" s="43">
        <f>IF(H14&lt;=0,0,IF(AND(I14&gt;=61,I14&lt;=90),H14,0))</f>
        <v/>
      </c>
      <c r="N14" s="43">
        <f>IF(H14&lt;=0,0,IF(I14&gt;90,H14,0))</f>
        <v/>
      </c>
      <c r="O14" s="17">
        <f>IF(H14&lt;=0,"Paid",IF(I14&gt;90,"Severely Overdue",IF(I14&gt;0,"Overdue","Current")))</f>
        <v/>
      </c>
      <c r="P14" s="40" t="n">
        <v>8500</v>
      </c>
      <c r="Q14" s="17">
        <f>IF(H14&gt;P14,"Yes","No")</f>
        <v/>
      </c>
    </row>
    <row r="15">
      <c r="A15" s="18" t="inlineStr">
        <is>
          <t>TOTALS</t>
        </is>
      </c>
      <c r="B15" s="19" t="n"/>
      <c r="C15" s="19" t="n"/>
      <c r="D15" s="19" t="n"/>
      <c r="E15" s="19" t="n"/>
      <c r="F15" s="44">
        <f>SUM(F5:F14)</f>
        <v/>
      </c>
      <c r="G15" s="44">
        <f>SUM(G5:G14)</f>
        <v/>
      </c>
      <c r="H15" s="44">
        <f>SUM(H5:H14)</f>
        <v/>
      </c>
      <c r="I15" s="21" t="n"/>
      <c r="J15" s="44">
        <f>SUM(J5:J14)</f>
        <v/>
      </c>
      <c r="K15" s="44">
        <f>SUM(K5:K14)</f>
        <v/>
      </c>
      <c r="L15" s="44">
        <f>SUM(L5:L14)</f>
        <v/>
      </c>
      <c r="M15" s="44">
        <f>SUM(M5:M14)</f>
        <v/>
      </c>
      <c r="N15" s="44">
        <f>SUM(N5:N14)</f>
        <v/>
      </c>
      <c r="O15" s="21" t="n"/>
      <c r="P15" s="21" t="n"/>
      <c r="Q15" s="21" t="n"/>
    </row>
  </sheetData>
  <mergeCells count="1">
    <mergeCell ref="A1:Q1"/>
  </mergeCells>
  <conditionalFormatting sqref="O5:O15">
    <cfRule type="expression" priority="1" dxfId="0" stopIfTrue="1">
      <formula>O5="Severely Overdue"</formula>
    </cfRule>
    <cfRule type="expression" priority="2" dxfId="1" stopIfTrue="1">
      <formula>O5="Overdue"</formula>
    </cfRule>
    <cfRule type="expression" priority="3" dxfId="2" stopIfTrue="1">
      <formula>O5="Paid"</formula>
    </cfRule>
  </conditionalFormatting>
  <conditionalFormatting sqref="Q5:Q14">
    <cfRule type="expression" priority="4" dxfId="3" stopIfTrue="1">
      <formula>Q5="Yes"</formula>
    </cfRule>
  </conditionalFormatting>
  <conditionalFormatting sqref="N5:N14">
    <cfRule type="cellIs" priority="5" operator="greaterThan" dxfId="0">
      <formula>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2" customWidth="1" min="3" max="3"/>
    <col width="4" customWidth="1" min="4" max="4"/>
    <col width="4" customWidth="1" min="5" max="5"/>
    <col width="4" customWidth="1" min="6" max="6"/>
  </cols>
  <sheetData>
    <row r="1">
      <c r="A1" s="22" t="inlineStr">
        <is>
          <t>Aged Debtors Dashboard</t>
        </is>
      </c>
    </row>
    <row r="2"/>
    <row r="3">
      <c r="A3" s="18" t="inlineStr">
        <is>
          <t>Key Metrics</t>
        </is>
      </c>
    </row>
    <row r="4">
      <c r="A4" s="23" t="inlineStr">
        <is>
          <t>Total Invoiced</t>
        </is>
      </c>
      <c r="B4" s="45">
        <f>SUM('Aged Debtors'!F5:F14)</f>
        <v/>
      </c>
    </row>
    <row r="5">
      <c r="A5" s="23" t="inlineStr">
        <is>
          <t>Total Received</t>
        </is>
      </c>
      <c r="B5" s="45">
        <f>SUM('Aged Debtors'!G5:G14)</f>
        <v/>
      </c>
    </row>
    <row r="6">
      <c r="A6" s="23" t="inlineStr">
        <is>
          <t>Total Outstanding</t>
        </is>
      </c>
      <c r="B6" s="45">
        <f>'Aged Debtors'!H15</f>
        <v/>
      </c>
    </row>
    <row r="7">
      <c r="A7" s="23" t="inlineStr">
        <is>
          <t>Total Overdue (1-30+ Days)</t>
        </is>
      </c>
      <c r="B7" s="46">
        <f>SUM('Aged Debtors'!K15,'Aged Debtors'!L15,'Aged Debtors'!M15,'Aged Debtors'!N15)</f>
        <v/>
      </c>
    </row>
    <row r="8">
      <c r="A8" s="23" t="inlineStr">
        <is>
          <t>No. of Overdue Invoices</t>
        </is>
      </c>
      <c r="B8" s="26">
        <f>COUNTIF('Aged Debtors'!I5:I14,"&gt;0")</f>
        <v/>
      </c>
    </row>
    <row r="9">
      <c r="A9" s="23" t="inlineStr">
        <is>
          <t>No. Over Credit Limit</t>
        </is>
      </c>
      <c r="B9" s="26">
        <f>COUNTIF('Aged Debtors'!Q5:Q14,"Yes")</f>
        <v/>
      </c>
    </row>
    <row r="10">
      <c r="A10" s="23" t="inlineStr">
        <is>
          <t>Average Days Overdue</t>
        </is>
      </c>
      <c r="B10" s="46">
        <f>IFERROR(AVERAGEIF('Aged Debtors'!I5:I14,"&gt;0"),0)</f>
        <v/>
      </c>
    </row>
    <row r="11"/>
    <row r="12">
      <c r="A12" s="18" t="inlineStr">
        <is>
          <t>Aging Summary</t>
        </is>
      </c>
    </row>
    <row r="13">
      <c r="A13" s="4" t="inlineStr">
        <is>
          <t>Aging Bucket</t>
        </is>
      </c>
      <c r="B13" s="4" t="inlineStr">
        <is>
          <t>Amount Outstanding</t>
        </is>
      </c>
      <c r="C13" s="4" t="inlineStr">
        <is>
          <t>% of Total</t>
        </is>
      </c>
    </row>
    <row r="14">
      <c r="A14" s="27" t="inlineStr">
        <is>
          <t>Current (Not Due)</t>
        </is>
      </c>
      <c r="B14" s="41">
        <f>'Aged Debtors'!J15</f>
        <v/>
      </c>
      <c r="C14" s="47">
        <f>IFERROR(B14/$B$19,0)</f>
        <v/>
      </c>
    </row>
    <row r="15">
      <c r="A15" s="29" t="inlineStr">
        <is>
          <t>1-30 Days</t>
        </is>
      </c>
      <c r="B15" s="43">
        <f>'Aged Debtors'!K15</f>
        <v/>
      </c>
      <c r="C15" s="48">
        <f>IFERROR(B15/$B$19,0)</f>
        <v/>
      </c>
    </row>
    <row r="16">
      <c r="A16" s="27" t="inlineStr">
        <is>
          <t>31-60 Days</t>
        </is>
      </c>
      <c r="B16" s="41">
        <f>'Aged Debtors'!L15</f>
        <v/>
      </c>
      <c r="C16" s="47">
        <f>IFERROR(B16/$B$19,0)</f>
        <v/>
      </c>
    </row>
    <row r="17">
      <c r="A17" s="29" t="inlineStr">
        <is>
          <t>61-90 Days</t>
        </is>
      </c>
      <c r="B17" s="43">
        <f>'Aged Debtors'!M15</f>
        <v/>
      </c>
      <c r="C17" s="48">
        <f>IFERROR(B17/$B$19,0)</f>
        <v/>
      </c>
    </row>
    <row r="18">
      <c r="A18" s="27" t="inlineStr">
        <is>
          <t>90+ Days</t>
        </is>
      </c>
      <c r="B18" s="41">
        <f>'Aged Debtors'!N15</f>
        <v/>
      </c>
      <c r="C18" s="47">
        <f>IFERROR(B18/$B$19,0)</f>
        <v/>
      </c>
    </row>
    <row r="19">
      <c r="A19" s="31" t="inlineStr">
        <is>
          <t>Total</t>
        </is>
      </c>
      <c r="B19" s="49">
        <f>SUM(B14:B18)</f>
        <v/>
      </c>
      <c r="C19" s="50">
        <f>IFERROR(B19/B19,0)</f>
        <v/>
      </c>
    </row>
    <row r="20"/>
    <row r="21">
      <c r="A21" s="18" t="inlineStr">
        <is>
          <t>Top 5 Debtors by Balance Outstanding</t>
        </is>
      </c>
    </row>
    <row r="22">
      <c r="A22" s="4" t="inlineStr">
        <is>
          <t>Customer Name</t>
        </is>
      </c>
      <c r="B22" s="4" t="inlineStr">
        <is>
          <t>Balance Outstanding</t>
        </is>
      </c>
      <c r="C22" s="4" t="inlineStr">
        <is>
          <t>Rank</t>
        </is>
      </c>
    </row>
    <row r="23">
      <c r="A23" s="27">
        <f>IFERROR(INDEX('Aged Debtors'!$A$5:$A$14,MATCH(B23,'Aged Debtors'!$H$5:$H$14,0)),"")</f>
        <v/>
      </c>
      <c r="B23" s="41">
        <f>IFERROR(LARGE('Aged Debtors'!$H$5:$H$14,1),0)</f>
        <v/>
      </c>
      <c r="C23" s="11" t="n">
        <v>1</v>
      </c>
    </row>
    <row r="24">
      <c r="A24" s="29">
        <f>IFERROR(INDEX('Aged Debtors'!$A$5:$A$14,MATCH(B24,'Aged Debtors'!$H$5:$H$14,0)),"")</f>
        <v/>
      </c>
      <c r="B24" s="43">
        <f>IFERROR(LARGE('Aged Debtors'!$H$5:$H$14,2),0)</f>
        <v/>
      </c>
      <c r="C24" s="17" t="n">
        <v>2</v>
      </c>
    </row>
    <row r="25">
      <c r="A25" s="27">
        <f>IFERROR(INDEX('Aged Debtors'!$A$5:$A$14,MATCH(B25,'Aged Debtors'!$H$5:$H$14,0)),"")</f>
        <v/>
      </c>
      <c r="B25" s="41">
        <f>IFERROR(LARGE('Aged Debtors'!$H$5:$H$14,3),0)</f>
        <v/>
      </c>
      <c r="C25" s="11" t="n">
        <v>3</v>
      </c>
    </row>
    <row r="26">
      <c r="A26" s="29">
        <f>IFERROR(INDEX('Aged Debtors'!$A$5:$A$14,MATCH(B26,'Aged Debtors'!$H$5:$H$14,0)),"")</f>
        <v/>
      </c>
      <c r="B26" s="43">
        <f>IFERROR(LARGE('Aged Debtors'!$H$5:$H$14,4),0)</f>
        <v/>
      </c>
      <c r="C26" s="17" t="n">
        <v>4</v>
      </c>
    </row>
    <row r="27">
      <c r="A27" s="27">
        <f>IFERROR(INDEX('Aged Debtors'!$A$5:$A$14,MATCH(B27,'Aged Debtors'!$H$5:$H$14,0)),"")</f>
        <v/>
      </c>
      <c r="B27" s="41">
        <f>IFERROR(LARGE('Aged Debtors'!$H$5:$H$14,5),0)</f>
        <v/>
      </c>
      <c r="C27" s="11" t="n">
        <v>5</v>
      </c>
    </row>
  </sheetData>
  <mergeCells count="4">
    <mergeCell ref="A1:F1"/>
    <mergeCell ref="A3:B3"/>
    <mergeCell ref="A12:C12"/>
    <mergeCell ref="A21:C2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44" customWidth="1" min="3" max="3"/>
    <col width="40" customWidth="1" min="4" max="4"/>
  </cols>
  <sheetData>
    <row r="1">
      <c r="A1" s="22" t="inlineStr">
        <is>
          <t>Instructions - Aged Debtors Template</t>
        </is>
      </c>
    </row>
    <row r="2"/>
    <row r="3">
      <c r="A3" s="4" t="inlineStr">
        <is>
          <t>Sheet</t>
        </is>
      </c>
      <c r="B3" s="4" t="inlineStr">
        <is>
          <t>Purpose</t>
        </is>
      </c>
      <c r="C3" s="4" t="inlineStr">
        <is>
          <t>Key Columns / Notes</t>
        </is>
      </c>
      <c r="D3" s="4" t="inlineStr">
        <is>
          <t>Tip</t>
        </is>
      </c>
    </row>
    <row r="4" ht="45" customHeight="1">
      <c r="A4" s="34" t="inlineStr">
        <is>
          <t>Aged Debtors</t>
        </is>
      </c>
      <c r="B4" s="35" t="inlineStr">
        <is>
          <t>Main working sheet listing every outstanding customer invoice.</t>
        </is>
      </c>
      <c r="C4" s="35" t="inlineStr">
        <is>
          <t>Enter Invoice Amount, Amount Paid and Credit Limit (pale yellow cells). All other columns calculate automatically.</t>
        </is>
      </c>
      <c r="D4" s="35" t="inlineStr">
        <is>
          <t>Update Amount Paid as soon as cash is received to keep the report accurate.</t>
        </is>
      </c>
    </row>
    <row r="5" ht="45" customHeight="1">
      <c r="A5" s="36" t="inlineStr">
        <is>
          <t>Aged Debtors</t>
        </is>
      </c>
      <c r="B5" s="37" t="inlineStr">
        <is>
          <t>Aging buckets split each balance by how overdue it is.</t>
        </is>
      </c>
      <c r="C5" s="37" t="inlineStr">
        <is>
          <t>Current, 1-30, 31-60, 61-90 and 90+ Days columns show the outstanding balance in the relevant band.</t>
        </is>
      </c>
      <c r="D5" s="37" t="inlineStr">
        <is>
          <t>Chase 90+ Days balances first - these carry the highest risk of non-payment.</t>
        </is>
      </c>
    </row>
    <row r="6" ht="45" customHeight="1">
      <c r="A6" s="34" t="inlineStr">
        <is>
          <t>Aged Debtors</t>
        </is>
      </c>
      <c r="B6" s="35" t="inlineStr">
        <is>
          <t>Status and credit limit checks flag risk automatically.</t>
        </is>
      </c>
      <c r="C6" s="35" t="inlineStr">
        <is>
          <t>Status shows Paid, Current, Overdue or Severely Overdue. Over Limit? flags customers who have exceeded their Credit Limit.</t>
        </is>
      </c>
      <c r="D6" s="35" t="inlineStr">
        <is>
          <t>Review any customer flagged "Yes" before accepting further orders.</t>
        </is>
      </c>
    </row>
    <row r="7" ht="45" customHeight="1">
      <c r="A7" s="36" t="inlineStr">
        <is>
          <t>Dashboard</t>
        </is>
      </c>
      <c r="B7" s="37" t="inlineStr">
        <is>
          <t>Summarises the whole ledger into key metrics and charts.</t>
        </is>
      </c>
      <c r="C7" s="37" t="inlineStr">
        <is>
          <t>Key Metrics box totals invoiced, received, outstanding and overdue amounts automatically from the Aged Debtors sheet.</t>
        </is>
      </c>
      <c r="D7" s="37" t="inlineStr">
        <is>
          <t>Refresh by opening the file - all figures use TODAY() so days overdue update automatically.</t>
        </is>
      </c>
    </row>
    <row r="8" ht="45" customHeight="1">
      <c r="A8" s="34" t="inlineStr">
        <is>
          <t>Dashboard</t>
        </is>
      </c>
      <c r="B8" s="35" t="inlineStr">
        <is>
          <t>Aging Summary table and charts visualise the debt profile.</t>
        </is>
      </c>
      <c r="C8" s="35" t="inlineStr">
        <is>
          <t>Bar chart shows amount by bucket; pie chart shows percentage split.</t>
        </is>
      </c>
      <c r="D8" s="35" t="inlineStr">
        <is>
          <t>A high 90+ Days percentage signals a need to tighten credit control.</t>
        </is>
      </c>
    </row>
    <row r="9" ht="45" customHeight="1">
      <c r="A9" s="36" t="inlineStr">
        <is>
          <t>Dashboard</t>
        </is>
      </c>
      <c r="B9" s="37" t="inlineStr">
        <is>
          <t>Top 5 Debtors table highlights your largest exposures.</t>
        </is>
      </c>
      <c r="C9" s="37" t="inlineStr">
        <is>
          <t>Automatically ranks customers by Balance Outstanding using LARGE and INDEX/MATCH formulas.</t>
        </is>
      </c>
      <c r="D9" s="37" t="inlineStr">
        <is>
          <t>Focus collection calls on the top 2-3 debtors for the fastest cash flow improvement.</t>
        </is>
      </c>
    </row>
    <row r="10" ht="45" customHeight="1">
      <c r="A10" s="34" t="inlineStr">
        <is>
          <t>General</t>
        </is>
      </c>
      <c r="B10" s="35" t="inlineStr">
        <is>
          <t>Formulas use TODAY() so Days Overdue changes daily.</t>
        </is>
      </c>
      <c r="C10" s="35" t="inlineStr">
        <is>
          <t>Do not overtype formula cells (white background) - only edit the pale yellow input cells.</t>
        </is>
      </c>
      <c r="D10" s="35" t="inlineStr">
        <is>
          <t>Save a dated copy each month end to keep a historical record of debtor performance.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2026-07-14T15:25:53Z</dcterms:created>
  <dcterms:modified xmlns:dcterms="http://purl.org/dc/terms/" xmlns:xsi="http://www.w3.org/2001/XMLSchema-instance" xsi:type="dcterms:W3CDTF">2026-07-14T15:25:53Z</dcterms:modified>
</cp:coreProperties>
</file>