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Leave Log" sheetId="1" state="visible" r:id="rId1"/>
    <sheet xmlns:r="http://schemas.openxmlformats.org/officeDocument/2006/relationships" name="Summary Dashboard" sheetId="2" state="visible" r:id="rId2"/>
    <sheet xmlns:r="http://schemas.openxmlformats.org/officeDocument/2006/relationships" name="Instructions" sheetId="3" state="visible" r:id="rId3"/>
  </sheets>
  <definedNames/>
  <calcPr calcId="124519" fullCalcOnLoad="1"/>
</workbook>
</file>

<file path=xl/styles.xml><?xml version="1.0" encoding="utf-8"?>
<styleSheet xmlns="http://schemas.openxmlformats.org/spreadsheetml/2006/main">
  <numFmts count="3">
    <numFmt numFmtId="164" formatCode="DD/MM/YYYY"/>
    <numFmt numFmtId="165" formatCode="#,##0.0"/>
    <numFmt numFmtId="166" formatCode="0.0%"/>
  </numFmts>
  <fonts count="10">
    <font>
      <name val="Calibri"/>
      <family val="2"/>
      <color theme="1"/>
      <sz val="11"/>
      <scheme val="minor"/>
    </font>
    <font>
      <name val="Calibri"/>
      <b val="1"/>
      <color rgb="00FFFFFF"/>
      <sz val="11"/>
    </font>
    <font>
      <name val="Calibri"/>
      <sz val="10"/>
    </font>
    <font>
      <name val="Calibri"/>
      <b val="1"/>
      <color rgb="00FFFFFF"/>
      <sz val="16"/>
    </font>
    <font>
      <name val="Calibri"/>
      <b val="1"/>
      <color rgb="0094A3B8"/>
      <sz val="10"/>
    </font>
    <font>
      <name val="Calibri"/>
      <b val="1"/>
      <color rgb="0038BDF8"/>
      <sz val="22"/>
    </font>
    <font>
      <name val="Calibri"/>
      <b val="1"/>
      <color rgb="00FFFFFF"/>
      <sz val="10"/>
    </font>
    <font>
      <name val="Calibri"/>
      <b val="1"/>
      <color rgb="00FFFFFF"/>
      <sz val="14"/>
    </font>
    <font>
      <name val="Calibri"/>
      <b val="1"/>
      <color rgb="00F8FAFC"/>
      <sz val="10"/>
    </font>
    <font>
      <name val="Calibri"/>
      <color rgb="001E293B"/>
      <sz val="10"/>
    </font>
  </fonts>
  <fills count="7">
    <fill>
      <patternFill/>
    </fill>
    <fill>
      <patternFill patternType="gray125"/>
    </fill>
    <fill>
      <patternFill patternType="solid">
        <fgColor rgb="001E293B"/>
      </patternFill>
    </fill>
    <fill>
      <patternFill patternType="solid">
        <fgColor rgb="00F8FAFC"/>
      </patternFill>
    </fill>
    <fill>
      <patternFill patternType="solid">
        <fgColor rgb="00FFFFFF"/>
      </patternFill>
    </fill>
    <fill>
      <patternFill patternType="solid">
        <fgColor rgb="000F172A"/>
      </patternFill>
    </fill>
    <fill>
      <patternFill patternType="solid">
        <fgColor rgb="00C8102E"/>
      </patternFill>
    </fill>
  </fills>
  <borders count="5">
    <border>
      <left/>
      <right/>
      <top/>
      <bottom/>
      <diagonal/>
    </border>
    <border>
      <left style="thin">
        <color rgb="00D1D5DB"/>
      </left>
      <right style="thin">
        <color rgb="00D1D5DB"/>
      </right>
      <top style="thin">
        <color rgb="00D1D5DB"/>
      </top>
      <bottom style="thin">
        <color rgb="00D1D5DB"/>
      </bottom>
    </border>
    <border>
      <left/>
      <right/>
      <top style="thin">
        <color rgb="00D1D5DB"/>
      </top>
      <bottom/>
      <diagonal/>
    </border>
    <border>
      <left/>
      <right style="thin">
        <color rgb="00D1D5DB"/>
      </right>
      <top style="thin">
        <color rgb="00D1D5DB"/>
      </top>
      <bottom/>
      <diagonal/>
    </border>
    <border>
      <left/>
      <right style="thin">
        <color rgb="00D1D5DB"/>
      </right>
      <top style="thin">
        <color rgb="00D1D5DB"/>
      </top>
      <bottom style="thin">
        <color rgb="00D1D5DB"/>
      </bottom>
      <diagonal/>
    </border>
  </borders>
  <cellStyleXfs count="1">
    <xf numFmtId="0" fontId="0" fillId="0" borderId="0"/>
  </cellStyleXfs>
  <cellXfs count="26">
    <xf numFmtId="0" fontId="0" fillId="0" borderId="0" pivotButton="0" quotePrefix="0" xfId="0"/>
    <xf numFmtId="0" fontId="1" fillId="2" borderId="1" applyAlignment="1" pivotButton="0" quotePrefix="0" xfId="0">
      <alignment horizontal="center" vertical="center"/>
    </xf>
    <xf numFmtId="0" fontId="2" fillId="3" borderId="1" applyAlignment="1" pivotButton="0" quotePrefix="0" xfId="0">
      <alignment horizontal="center" vertical="center"/>
    </xf>
    <xf numFmtId="0" fontId="2" fillId="3" borderId="1" applyAlignment="1" pivotButton="0" quotePrefix="0" xfId="0">
      <alignment horizontal="left" vertical="center"/>
    </xf>
    <xf numFmtId="164" fontId="2" fillId="3" borderId="1" applyAlignment="1" pivotButton="0" quotePrefix="0" xfId="0">
      <alignment horizontal="left" vertical="center"/>
    </xf>
    <xf numFmtId="165" fontId="2" fillId="3" borderId="1" applyAlignment="1" pivotButton="0" quotePrefix="0" xfId="0">
      <alignment horizontal="left" vertical="center"/>
    </xf>
    <xf numFmtId="165" fontId="2" fillId="3" borderId="1" applyAlignment="1" pivotButton="0" quotePrefix="0" xfId="0">
      <alignment horizontal="center" vertical="center"/>
    </xf>
    <xf numFmtId="166" fontId="2" fillId="3" borderId="1" applyAlignment="1" pivotButton="0" quotePrefix="0" xfId="0">
      <alignment horizontal="center" vertical="center"/>
    </xf>
    <xf numFmtId="0" fontId="2" fillId="4" borderId="1" applyAlignment="1" pivotButton="0" quotePrefix="0" xfId="0">
      <alignment horizontal="center" vertical="center"/>
    </xf>
    <xf numFmtId="0" fontId="2" fillId="4" borderId="1" applyAlignment="1" pivotButton="0" quotePrefix="0" xfId="0">
      <alignment horizontal="left" vertical="center"/>
    </xf>
    <xf numFmtId="164" fontId="2" fillId="4" borderId="1" applyAlignment="1" pivotButton="0" quotePrefix="0" xfId="0">
      <alignment horizontal="left" vertical="center"/>
    </xf>
    <xf numFmtId="165" fontId="2" fillId="4" borderId="1" applyAlignment="1" pivotButton="0" quotePrefix="0" xfId="0">
      <alignment horizontal="left" vertical="center"/>
    </xf>
    <xf numFmtId="165" fontId="2" fillId="4" borderId="1" applyAlignment="1" pivotButton="0" quotePrefix="0" xfId="0">
      <alignment horizontal="center" vertical="center"/>
    </xf>
    <xf numFmtId="166" fontId="2" fillId="4" borderId="1" applyAlignment="1" pivotButton="0" quotePrefix="0" xfId="0">
      <alignment horizontal="center" vertical="center"/>
    </xf>
    <xf numFmtId="0" fontId="3" fillId="2" borderId="0" applyAlignment="1" pivotButton="0" quotePrefix="0" xfId="0">
      <alignment horizontal="center" vertical="center"/>
    </xf>
    <xf numFmtId="0" fontId="4" fillId="5" borderId="1" applyAlignment="1" pivotButton="0" quotePrefix="0" xfId="0">
      <alignment horizontal="center" vertical="center"/>
    </xf>
    <xf numFmtId="0" fontId="0" fillId="0" borderId="4" pivotButton="0" quotePrefix="0" xfId="0"/>
    <xf numFmtId="165" fontId="5" fillId="5" borderId="1" applyAlignment="1" pivotButton="0" quotePrefix="0" xfId="0">
      <alignment horizontal="center" vertical="center"/>
    </xf>
    <xf numFmtId="166" fontId="5" fillId="5" borderId="1" applyAlignment="1" pivotButton="0" quotePrefix="0" xfId="0">
      <alignment horizontal="center" vertical="center"/>
    </xf>
    <xf numFmtId="0" fontId="6" fillId="6" borderId="0" applyAlignment="1" pivotButton="0" quotePrefix="0" xfId="0">
      <alignment horizontal="center" vertical="center"/>
    </xf>
    <xf numFmtId="0" fontId="6" fillId="2" borderId="1" applyAlignment="1" pivotButton="0" quotePrefix="0" xfId="0">
      <alignment horizontal="center" vertical="center"/>
    </xf>
    <xf numFmtId="0" fontId="7" fillId="2" borderId="0" applyAlignment="1" pivotButton="0" quotePrefix="0" xfId="0">
      <alignment horizontal="center" vertical="center"/>
    </xf>
    <xf numFmtId="0" fontId="6" fillId="6" borderId="1" applyAlignment="1" pivotButton="0" quotePrefix="0" xfId="0">
      <alignment horizontal="center" vertical="center"/>
    </xf>
    <xf numFmtId="0" fontId="8" fillId="2" borderId="1" applyAlignment="1" pivotButton="0" quotePrefix="0" xfId="0">
      <alignment horizontal="left" vertical="center" wrapText="1"/>
    </xf>
    <xf numFmtId="0" fontId="9" fillId="4" borderId="1" applyAlignment="1" pivotButton="0" quotePrefix="0" xfId="0">
      <alignment horizontal="left" vertical="center" wrapText="1"/>
    </xf>
    <xf numFmtId="0" fontId="9" fillId="3" borderId="1" applyAlignment="1" pivotButton="0" quotePrefix="0" xfId="0">
      <alignment horizontal="left" vertical="center" wrapText="1"/>
    </xf>
  </cellXfs>
  <cellStyles count="1">
    <cellStyle name="Normal" xfId="0" builtinId="0" hidden="0"/>
  </cellStyles>
  <dxfs count="5">
    <dxf>
      <font>
        <name val="Calibri"/>
        <b val="1"/>
        <color rgb="00DC2626"/>
      </font>
      <fill>
        <patternFill patternType="solid">
          <fgColor rgb="00FEE2E2"/>
        </patternFill>
      </fill>
    </dxf>
    <dxf>
      <fill>
        <patternFill patternType="solid">
          <fgColor rgb="00FEF3C7"/>
        </patternFill>
      </fill>
    </dxf>
    <dxf>
      <font>
        <name val="Calibri"/>
        <b val="1"/>
        <color rgb="00D97706"/>
      </font>
      <fill>
        <patternFill patternType="solid">
          <fgColor rgb="00FEF3C7"/>
        </patternFill>
      </fill>
    </dxf>
    <dxf>
      <font>
        <name val="Calibri"/>
        <b val="1"/>
        <color rgb="0016A34A"/>
      </font>
      <fill>
        <patternFill patternType="solid">
          <fgColor rgb="00DCFCE7"/>
        </patternFill>
      </fill>
    </dxf>
    <dxf>
      <fill>
        <patternFill patternType="solid">
          <fgColor rgb="00DCFCE7"/>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Days Taken by Department</a:t>
            </a:r>
          </a:p>
        </rich>
      </tx>
    </title>
    <plotArea>
      <barChart>
        <barDir val="col"/>
        <grouping val="clustered"/>
        <ser>
          <idx val="0"/>
          <order val="0"/>
          <tx>
            <strRef>
              <f>'Summary Dashboard'!D11</f>
            </strRef>
          </tx>
          <spPr>
            <a:solidFill xmlns:a="http://schemas.openxmlformats.org/drawingml/2006/main">
              <a:srgbClr val="C8102E"/>
            </a:solidFill>
            <a:ln xmlns:a="http://schemas.openxmlformats.org/drawingml/2006/main">
              <a:prstDash val="solid"/>
            </a:ln>
          </spPr>
          <cat>
            <numRef>
              <f>'Summary Dashboard'!$A$12:$A$21</f>
            </numRef>
          </cat>
          <val>
            <numRef>
              <f>'Summary Dashboard'!$D$12:$D$21</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Department</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Days Taken</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Leave Type Split</a:t>
            </a:r>
          </a:p>
        </rich>
      </tx>
    </title>
    <plotArea>
      <pieChart>
        <varyColors val="1"/>
        <ser>
          <idx val="0"/>
          <order val="0"/>
          <tx>
            <strRef>
              <f>'Summary Dashboard'!B24</f>
            </strRef>
          </tx>
          <spPr>
            <a:ln xmlns:a="http://schemas.openxmlformats.org/drawingml/2006/main">
              <a:prstDash val="solid"/>
            </a:ln>
          </spPr>
          <cat>
            <numRef>
              <f>'Summary Dashboard'!$A$25:$A$30</f>
            </numRef>
          </cat>
          <val>
            <numRef>
              <f>'Summary Dashboard'!$B$25:$B$30</f>
            </numRef>
          </val>
        </ser>
        <firstSliceAng val="0"/>
      </pie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7</col>
      <colOff>0</colOff>
      <row>9</row>
      <rowOff>0</rowOff>
    </from>
    <ext cx="6480000" cy="432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7</col>
      <colOff>0</colOff>
      <row>27</row>
      <rowOff>0</rowOff>
    </from>
    <ext cx="5760000" cy="432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S11"/>
  <sheetViews>
    <sheetView workbookViewId="0">
      <pane ySplit="1" topLeftCell="A2" activePane="bottomLeft" state="frozen"/>
      <selection pane="bottomLeft" activeCell="A1" sqref="A1"/>
    </sheetView>
  </sheetViews>
  <sheetFormatPr baseColWidth="8" defaultRowHeight="15"/>
  <cols>
    <col width="13" customWidth="1" min="1" max="1"/>
    <col width="20" customWidth="1" min="2" max="2"/>
    <col width="16" customWidth="1" min="3" max="3"/>
    <col width="16" customWidth="1" min="4" max="4"/>
    <col width="16" customWidth="1" min="5" max="5"/>
    <col width="16" customWidth="1" min="6" max="6"/>
    <col width="14" customWidth="1" min="7" max="7"/>
    <col width="20" customWidth="1" min="8" max="8"/>
    <col width="18" customWidth="1" min="9" max="9"/>
    <col width="14" customWidth="1" min="10" max="10"/>
    <col width="14" customWidth="1" min="11" max="11"/>
    <col width="18" customWidth="1" min="12" max="12"/>
    <col width="18" customWidth="1" min="13" max="13"/>
    <col width="16" customWidth="1" min="14" max="14"/>
    <col width="18" customWidth="1" min="15" max="15"/>
    <col width="22" customWidth="1" min="16" max="16"/>
    <col width="15" customWidth="1" min="17" max="17"/>
    <col width="14" customWidth="1" min="18" max="18"/>
    <col width="14" customWidth="1" min="19" max="19"/>
  </cols>
  <sheetData>
    <row r="1" ht="30" customHeight="1">
      <c r="A1" s="1" t="inlineStr">
        <is>
          <t>Employee ID</t>
        </is>
      </c>
      <c r="B1" s="1" t="inlineStr">
        <is>
          <t>Employee Name</t>
        </is>
      </c>
      <c r="C1" s="1" t="inlineStr">
        <is>
          <t>Department</t>
        </is>
      </c>
      <c r="D1" s="1" t="inlineStr">
        <is>
          <t>Location</t>
        </is>
      </c>
      <c r="E1" s="1" t="inlineStr">
        <is>
          <t>Employment Type</t>
        </is>
      </c>
      <c r="F1" s="1" t="inlineStr">
        <is>
          <t>Leave Year Start</t>
        </is>
      </c>
      <c r="G1" s="1" t="inlineStr">
        <is>
          <t>Leave Year End</t>
        </is>
      </c>
      <c r="H1" s="1" t="inlineStr">
        <is>
          <t>Annual Entitlement (Days)</t>
        </is>
      </c>
      <c r="I1" s="1" t="inlineStr">
        <is>
          <t>Carry Forward (Days)</t>
        </is>
      </c>
      <c r="J1" s="1" t="inlineStr">
        <is>
          <t>Leave Date</t>
        </is>
      </c>
      <c r="K1" s="1" t="inlineStr">
        <is>
          <t>Leave End Date</t>
        </is>
      </c>
      <c r="L1" s="1" t="inlineStr">
        <is>
          <t>Leave Type</t>
        </is>
      </c>
      <c r="M1" s="1" t="inlineStr">
        <is>
          <t>Working Days Taken</t>
        </is>
      </c>
      <c r="N1" s="1" t="inlineStr">
        <is>
          <t>Approval Status</t>
        </is>
      </c>
      <c r="O1" s="1" t="inlineStr">
        <is>
          <t>Approver</t>
        </is>
      </c>
      <c r="P1" s="1" t="inlineStr">
        <is>
          <t>Notes</t>
        </is>
      </c>
      <c r="Q1" s="1" t="inlineStr">
        <is>
          <t>Days Remaining</t>
        </is>
      </c>
      <c r="R1" s="1" t="inlineStr">
        <is>
          <t>Utilisation %</t>
        </is>
      </c>
      <c r="S1" s="1" t="inlineStr">
        <is>
          <t>Warning Flag</t>
        </is>
      </c>
    </row>
    <row r="2">
      <c r="A2" s="2" t="inlineStr">
        <is>
          <t>EMP001</t>
        </is>
      </c>
      <c r="B2" s="3" t="inlineStr">
        <is>
          <t>Oliver Smith</t>
        </is>
      </c>
      <c r="C2" s="2" t="inlineStr">
        <is>
          <t>Finance</t>
        </is>
      </c>
      <c r="D2" s="2" t="inlineStr">
        <is>
          <t>London</t>
        </is>
      </c>
      <c r="E2" s="2" t="inlineStr">
        <is>
          <t>Full-time</t>
        </is>
      </c>
      <c r="F2" s="4" t="inlineStr">
        <is>
          <t>01/01/2026</t>
        </is>
      </c>
      <c r="G2" s="4" t="inlineStr">
        <is>
          <t>31/12/2026</t>
        </is>
      </c>
      <c r="H2" s="5" t="n">
        <v>25</v>
      </c>
      <c r="I2" s="5" t="n">
        <v>2</v>
      </c>
      <c r="J2" s="4" t="inlineStr">
        <is>
          <t>12/01/2026</t>
        </is>
      </c>
      <c r="K2" s="4" t="inlineStr">
        <is>
          <t>16/01/2026</t>
        </is>
      </c>
      <c r="L2" s="2" t="inlineStr">
        <is>
          <t>Holiday</t>
        </is>
      </c>
      <c r="M2" s="5" t="n">
        <v>5</v>
      </c>
      <c r="N2" s="2" t="inlineStr">
        <is>
          <t>Approved</t>
        </is>
      </c>
      <c r="O2" s="3" t="inlineStr">
        <is>
          <t>Sarah Hughes</t>
        </is>
      </c>
      <c r="P2" s="3" t="inlineStr">
        <is>
          <t>Booked ski trip</t>
        </is>
      </c>
      <c r="Q2" s="6">
        <f>IFERROR(H2+I2-SUMIFS($M$2:$M$1000,$A$2:$A$1000,$A2,$N$2:$N$1000,"Approved"),0)</f>
        <v/>
      </c>
      <c r="R2" s="7">
        <f>IFERROR(SUMIFS($M$2:$M$1000,$A$2:$A$1000,$A2,$N$2:$N$1000,"Approved")/(H2+I2),0)</f>
        <v/>
      </c>
      <c r="S2" s="2">
        <f>IF(Q2&lt;0,"Overbooked",IF(Q2&lt;=5,"Low Balance","OK"))</f>
        <v/>
      </c>
    </row>
    <row r="3">
      <c r="A3" s="8" t="inlineStr">
        <is>
          <t>EMP002</t>
        </is>
      </c>
      <c r="B3" s="9" t="inlineStr">
        <is>
          <t>Amelia Jones</t>
        </is>
      </c>
      <c r="C3" s="8" t="inlineStr">
        <is>
          <t>Marketing</t>
        </is>
      </c>
      <c r="D3" s="8" t="inlineStr">
        <is>
          <t>Manchester</t>
        </is>
      </c>
      <c r="E3" s="8" t="inlineStr">
        <is>
          <t>Full-time</t>
        </is>
      </c>
      <c r="F3" s="10" t="inlineStr">
        <is>
          <t>01/01/2026</t>
        </is>
      </c>
      <c r="G3" s="10" t="inlineStr">
        <is>
          <t>31/12/2026</t>
        </is>
      </c>
      <c r="H3" s="11" t="n">
        <v>25</v>
      </c>
      <c r="I3" s="11" t="n">
        <v>0</v>
      </c>
      <c r="J3" s="10" t="inlineStr">
        <is>
          <t>20/01/2026</t>
        </is>
      </c>
      <c r="K3" s="10" t="inlineStr">
        <is>
          <t>20/01/2026</t>
        </is>
      </c>
      <c r="L3" s="8" t="inlineStr">
        <is>
          <t>Half Day</t>
        </is>
      </c>
      <c r="M3" s="11" t="n">
        <v>0.5</v>
      </c>
      <c r="N3" s="8" t="inlineStr">
        <is>
          <t>Approved</t>
        </is>
      </c>
      <c r="O3" s="9" t="inlineStr">
        <is>
          <t>David Patel</t>
        </is>
      </c>
      <c r="P3" s="9" t="inlineStr">
        <is>
          <t>Dentist appointment</t>
        </is>
      </c>
      <c r="Q3" s="12">
        <f>IFERROR(H3+I3-SUMIFS($M$2:$M$1000,$A$2:$A$1000,$A3,$N$2:$N$1000,"Approved"),0)</f>
        <v/>
      </c>
      <c r="R3" s="13">
        <f>IFERROR(SUMIFS($M$2:$M$1000,$A$2:$A$1000,$A3,$N$2:$N$1000,"Approved")/(H3+I3),0)</f>
        <v/>
      </c>
      <c r="S3" s="8">
        <f>IF(Q3&lt;0,"Overbooked",IF(Q3&lt;=5,"Low Balance","OK"))</f>
        <v/>
      </c>
    </row>
    <row r="4">
      <c r="A4" s="2" t="inlineStr">
        <is>
          <t>EMP003</t>
        </is>
      </c>
      <c r="B4" s="3" t="inlineStr">
        <is>
          <t>Harry Brown</t>
        </is>
      </c>
      <c r="C4" s="2" t="inlineStr">
        <is>
          <t>Sales</t>
        </is>
      </c>
      <c r="D4" s="2" t="inlineStr">
        <is>
          <t>Birmingham</t>
        </is>
      </c>
      <c r="E4" s="2" t="inlineStr">
        <is>
          <t>Full-time</t>
        </is>
      </c>
      <c r="F4" s="4" t="inlineStr">
        <is>
          <t>01/01/2026</t>
        </is>
      </c>
      <c r="G4" s="4" t="inlineStr">
        <is>
          <t>31/12/2026</t>
        </is>
      </c>
      <c r="H4" s="5" t="n">
        <v>25</v>
      </c>
      <c r="I4" s="5" t="n">
        <v>0</v>
      </c>
      <c r="J4" s="4" t="inlineStr">
        <is>
          <t>02/02/2026</t>
        </is>
      </c>
      <c r="K4" s="4" t="inlineStr">
        <is>
          <t>06/02/2026</t>
        </is>
      </c>
      <c r="L4" s="2" t="inlineStr">
        <is>
          <t>Holiday</t>
        </is>
      </c>
      <c r="M4" s="5" t="n">
        <v>5</v>
      </c>
      <c r="N4" s="2" t="inlineStr">
        <is>
          <t>Approved</t>
        </is>
      </c>
      <c r="O4" s="3" t="inlineStr">
        <is>
          <t>Sarah Hughes</t>
        </is>
      </c>
      <c r="P4" s="3" t="inlineStr"/>
      <c r="Q4" s="6">
        <f>IFERROR(H4+I4-SUMIFS($M$2:$M$1000,$A$2:$A$1000,$A4,$N$2:$N$1000,"Approved"),0)</f>
        <v/>
      </c>
      <c r="R4" s="7">
        <f>IFERROR(SUMIFS($M$2:$M$1000,$A$2:$A$1000,$A4,$N$2:$N$1000,"Approved")/(H4+I4),0)</f>
        <v/>
      </c>
      <c r="S4" s="2">
        <f>IF(Q4&lt;0,"Overbooked",IF(Q4&lt;=5,"Low Balance","OK"))</f>
        <v/>
      </c>
    </row>
    <row r="5">
      <c r="A5" s="8" t="inlineStr">
        <is>
          <t>EMP004</t>
        </is>
      </c>
      <c r="B5" s="9" t="inlineStr">
        <is>
          <t>Sophie Taylor</t>
        </is>
      </c>
      <c r="C5" s="8" t="inlineStr">
        <is>
          <t>HR</t>
        </is>
      </c>
      <c r="D5" s="8" t="inlineStr">
        <is>
          <t>Leeds</t>
        </is>
      </c>
      <c r="E5" s="8" t="inlineStr">
        <is>
          <t>Part-time</t>
        </is>
      </c>
      <c r="F5" s="10" t="inlineStr">
        <is>
          <t>01/01/2026</t>
        </is>
      </c>
      <c r="G5" s="10" t="inlineStr">
        <is>
          <t>31/12/2026</t>
        </is>
      </c>
      <c r="H5" s="11" t="n">
        <v>20</v>
      </c>
      <c r="I5" s="11" t="n">
        <v>3</v>
      </c>
      <c r="J5" s="10" t="inlineStr">
        <is>
          <t>09/02/2026</t>
        </is>
      </c>
      <c r="K5" s="10" t="inlineStr">
        <is>
          <t>13/02/2026</t>
        </is>
      </c>
      <c r="L5" s="8" t="inlineStr">
        <is>
          <t>Holiday</t>
        </is>
      </c>
      <c r="M5" s="11" t="n">
        <v>5</v>
      </c>
      <c r="N5" s="8" t="inlineStr">
        <is>
          <t>Requested</t>
        </is>
      </c>
      <c r="O5" s="9" t="inlineStr">
        <is>
          <t>Tom Fletcher</t>
        </is>
      </c>
      <c r="P5" s="9" t="inlineStr">
        <is>
          <t>Pro-rata 4 days/week</t>
        </is>
      </c>
      <c r="Q5" s="12">
        <f>IFERROR(H5+I5-SUMIFS($M$2:$M$1000,$A$2:$A$1000,$A5,$N$2:$N$1000,"Approved"),0)</f>
        <v/>
      </c>
      <c r="R5" s="13">
        <f>IFERROR(SUMIFS($M$2:$M$1000,$A$2:$A$1000,$A5,$N$2:$N$1000,"Approved")/(H5+I5),0)</f>
        <v/>
      </c>
      <c r="S5" s="8">
        <f>IF(Q5&lt;0,"Overbooked",IF(Q5&lt;=5,"Low Balance","OK"))</f>
        <v/>
      </c>
    </row>
    <row r="6">
      <c r="A6" s="2" t="inlineStr">
        <is>
          <t>EMP005</t>
        </is>
      </c>
      <c r="B6" s="3" t="inlineStr">
        <is>
          <t>Jack Wilson</t>
        </is>
      </c>
      <c r="C6" s="2" t="inlineStr">
        <is>
          <t>Operations</t>
        </is>
      </c>
      <c r="D6" s="2" t="inlineStr">
        <is>
          <t>Bristol</t>
        </is>
      </c>
      <c r="E6" s="2" t="inlineStr">
        <is>
          <t>Full-time</t>
        </is>
      </c>
      <c r="F6" s="4" t="inlineStr">
        <is>
          <t>01/01/2026</t>
        </is>
      </c>
      <c r="G6" s="4" t="inlineStr">
        <is>
          <t>31/12/2026</t>
        </is>
      </c>
      <c r="H6" s="5" t="n">
        <v>25</v>
      </c>
      <c r="I6" s="5" t="n">
        <v>0</v>
      </c>
      <c r="J6" s="4" t="inlineStr">
        <is>
          <t>16/03/2026</t>
        </is>
      </c>
      <c r="K6" s="4" t="inlineStr">
        <is>
          <t>27/03/2026</t>
        </is>
      </c>
      <c r="L6" s="2" t="inlineStr">
        <is>
          <t>Holiday</t>
        </is>
      </c>
      <c r="M6" s="5" t="n">
        <v>10</v>
      </c>
      <c r="N6" s="2" t="inlineStr">
        <is>
          <t>Approved</t>
        </is>
      </c>
      <c r="O6" s="3" t="inlineStr">
        <is>
          <t>Karen Mills</t>
        </is>
      </c>
      <c r="P6" s="3" t="inlineStr">
        <is>
          <t>Extended break</t>
        </is>
      </c>
      <c r="Q6" s="6">
        <f>IFERROR(H6+I6-SUMIFS($M$2:$M$1000,$A$2:$A$1000,$A6,$N$2:$N$1000,"Approved"),0)</f>
        <v/>
      </c>
      <c r="R6" s="7">
        <f>IFERROR(SUMIFS($M$2:$M$1000,$A$2:$A$1000,$A6,$N$2:$N$1000,"Approved")/(H6+I6),0)</f>
        <v/>
      </c>
      <c r="S6" s="2">
        <f>IF(Q6&lt;0,"Overbooked",IF(Q6&lt;=5,"Low Balance","OK"))</f>
        <v/>
      </c>
    </row>
    <row r="7">
      <c r="A7" s="8" t="inlineStr">
        <is>
          <t>EMP006</t>
        </is>
      </c>
      <c r="B7" s="9" t="inlineStr">
        <is>
          <t>Emily Davies</t>
        </is>
      </c>
      <c r="C7" s="8" t="inlineStr">
        <is>
          <t>Customer Service</t>
        </is>
      </c>
      <c r="D7" s="8" t="inlineStr">
        <is>
          <t>Glasgow</t>
        </is>
      </c>
      <c r="E7" s="8" t="inlineStr">
        <is>
          <t>Full-time</t>
        </is>
      </c>
      <c r="F7" s="10" t="inlineStr">
        <is>
          <t>01/01/2026</t>
        </is>
      </c>
      <c r="G7" s="10" t="inlineStr">
        <is>
          <t>31/12/2026</t>
        </is>
      </c>
      <c r="H7" s="11" t="n">
        <v>25</v>
      </c>
      <c r="I7" s="11" t="n">
        <v>0</v>
      </c>
      <c r="J7" s="10" t="inlineStr">
        <is>
          <t>23/03/2026</t>
        </is>
      </c>
      <c r="K7" s="10" t="inlineStr">
        <is>
          <t>25/03/2026</t>
        </is>
      </c>
      <c r="L7" s="8" t="inlineStr">
        <is>
          <t>Holiday</t>
        </is>
      </c>
      <c r="M7" s="11" t="n">
        <v>3</v>
      </c>
      <c r="N7" s="8" t="inlineStr">
        <is>
          <t>Approved</t>
        </is>
      </c>
      <c r="O7" s="9" t="inlineStr">
        <is>
          <t>David Patel</t>
        </is>
      </c>
      <c r="P7" s="9" t="inlineStr"/>
      <c r="Q7" s="12">
        <f>IFERROR(H7+I7-SUMIFS($M$2:$M$1000,$A$2:$A$1000,$A7,$N$2:$N$1000,"Approved"),0)</f>
        <v/>
      </c>
      <c r="R7" s="13">
        <f>IFERROR(SUMIFS($M$2:$M$1000,$A$2:$A$1000,$A7,$N$2:$N$1000,"Approved")/(H7+I7),0)</f>
        <v/>
      </c>
      <c r="S7" s="8">
        <f>IF(Q7&lt;0,"Overbooked",IF(Q7&lt;=5,"Low Balance","OK"))</f>
        <v/>
      </c>
    </row>
    <row r="8">
      <c r="A8" s="2" t="inlineStr">
        <is>
          <t>EMP007</t>
        </is>
      </c>
      <c r="B8" s="3" t="inlineStr">
        <is>
          <t>George Evans</t>
        </is>
      </c>
      <c r="C8" s="2" t="inlineStr">
        <is>
          <t>IT</t>
        </is>
      </c>
      <c r="D8" s="2" t="inlineStr">
        <is>
          <t>Liverpool</t>
        </is>
      </c>
      <c r="E8" s="2" t="inlineStr">
        <is>
          <t>Full-time</t>
        </is>
      </c>
      <c r="F8" s="4" t="inlineStr">
        <is>
          <t>01/01/2026</t>
        </is>
      </c>
      <c r="G8" s="4" t="inlineStr">
        <is>
          <t>31/12/2026</t>
        </is>
      </c>
      <c r="H8" s="5" t="n">
        <v>25</v>
      </c>
      <c r="I8" s="5" t="n">
        <v>5</v>
      </c>
      <c r="J8" s="4" t="inlineStr">
        <is>
          <t>06/04/2026</t>
        </is>
      </c>
      <c r="K8" s="4" t="inlineStr">
        <is>
          <t>17/04/2026</t>
        </is>
      </c>
      <c r="L8" s="2" t="inlineStr">
        <is>
          <t>Holiday</t>
        </is>
      </c>
      <c r="M8" s="5" t="n">
        <v>10</v>
      </c>
      <c r="N8" s="2" t="inlineStr">
        <is>
          <t>Approved</t>
        </is>
      </c>
      <c r="O8" s="3" t="inlineStr">
        <is>
          <t>Karen Mills</t>
        </is>
      </c>
      <c r="P8" s="3" t="inlineStr">
        <is>
          <t>Carry forward used</t>
        </is>
      </c>
      <c r="Q8" s="6">
        <f>IFERROR(H8+I8-SUMIFS($M$2:$M$1000,$A$2:$A$1000,$A8,$N$2:$N$1000,"Approved"),0)</f>
        <v/>
      </c>
      <c r="R8" s="7">
        <f>IFERROR(SUMIFS($M$2:$M$1000,$A$2:$A$1000,$A8,$N$2:$N$1000,"Approved")/(H8+I8),0)</f>
        <v/>
      </c>
      <c r="S8" s="2">
        <f>IF(Q8&lt;0,"Overbooked",IF(Q8&lt;=5,"Low Balance","OK"))</f>
        <v/>
      </c>
    </row>
    <row r="9">
      <c r="A9" s="8" t="inlineStr">
        <is>
          <t>EMP008</t>
        </is>
      </c>
      <c r="B9" s="9" t="inlineStr">
        <is>
          <t>Isla Thomas</t>
        </is>
      </c>
      <c r="C9" s="8" t="inlineStr">
        <is>
          <t>Procurement</t>
        </is>
      </c>
      <c r="D9" s="8" t="inlineStr">
        <is>
          <t>Sheffield</t>
        </is>
      </c>
      <c r="E9" s="8" t="inlineStr">
        <is>
          <t>Part-time</t>
        </is>
      </c>
      <c r="F9" s="10" t="inlineStr">
        <is>
          <t>01/01/2026</t>
        </is>
      </c>
      <c r="G9" s="10" t="inlineStr">
        <is>
          <t>31/12/2026</t>
        </is>
      </c>
      <c r="H9" s="11" t="n">
        <v>18</v>
      </c>
      <c r="I9" s="11" t="n">
        <v>0</v>
      </c>
      <c r="J9" s="10" t="inlineStr">
        <is>
          <t>20/04/2026</t>
        </is>
      </c>
      <c r="K9" s="10" t="inlineStr">
        <is>
          <t>21/04/2026</t>
        </is>
      </c>
      <c r="L9" s="8" t="inlineStr">
        <is>
          <t>Holiday</t>
        </is>
      </c>
      <c r="M9" s="11" t="n">
        <v>2</v>
      </c>
      <c r="N9" s="8" t="inlineStr">
        <is>
          <t>Rejected</t>
        </is>
      </c>
      <c r="O9" s="9" t="inlineStr">
        <is>
          <t>Tom Fletcher</t>
        </is>
      </c>
      <c r="P9" s="9" t="inlineStr">
        <is>
          <t>Busy period – declined</t>
        </is>
      </c>
      <c r="Q9" s="12">
        <f>IFERROR(H9+I9-SUMIFS($M$2:$M$1000,$A$2:$A$1000,$A9,$N$2:$N$1000,"Approved"),0)</f>
        <v/>
      </c>
      <c r="R9" s="13">
        <f>IFERROR(SUMIFS($M$2:$M$1000,$A$2:$A$1000,$A9,$N$2:$N$1000,"Approved")/(H9+I9),0)</f>
        <v/>
      </c>
      <c r="S9" s="8">
        <f>IF(Q9&lt;0,"Overbooked",IF(Q9&lt;=5,"Low Balance","OK"))</f>
        <v/>
      </c>
    </row>
    <row r="10">
      <c r="A10" s="2" t="inlineStr">
        <is>
          <t>EMP009</t>
        </is>
      </c>
      <c r="B10" s="3" t="inlineStr">
        <is>
          <t>Charlie Johnson</t>
        </is>
      </c>
      <c r="C10" s="2" t="inlineStr">
        <is>
          <t>Admin</t>
        </is>
      </c>
      <c r="D10" s="2" t="inlineStr">
        <is>
          <t>Edinburgh</t>
        </is>
      </c>
      <c r="E10" s="2" t="inlineStr">
        <is>
          <t>Full-time</t>
        </is>
      </c>
      <c r="F10" s="4" t="inlineStr">
        <is>
          <t>01/01/2026</t>
        </is>
      </c>
      <c r="G10" s="4" t="inlineStr">
        <is>
          <t>31/12/2026</t>
        </is>
      </c>
      <c r="H10" s="5" t="n">
        <v>25</v>
      </c>
      <c r="I10" s="5" t="n">
        <v>0</v>
      </c>
      <c r="J10" s="4" t="inlineStr">
        <is>
          <t>04/05/2026</t>
        </is>
      </c>
      <c r="K10" s="4" t="inlineStr">
        <is>
          <t>15/05/2026</t>
        </is>
      </c>
      <c r="L10" s="2" t="inlineStr">
        <is>
          <t>Holiday</t>
        </is>
      </c>
      <c r="M10" s="5" t="n">
        <v>10</v>
      </c>
      <c r="N10" s="2" t="inlineStr">
        <is>
          <t>Approved</t>
        </is>
      </c>
      <c r="O10" s="3" t="inlineStr">
        <is>
          <t>Sarah Hughes</t>
        </is>
      </c>
      <c r="P10" s="3" t="inlineStr"/>
      <c r="Q10" s="6">
        <f>IFERROR(H10+I10-SUMIFS($M$2:$M$1000,$A$2:$A$1000,$A10,$N$2:$N$1000,"Approved"),0)</f>
        <v/>
      </c>
      <c r="R10" s="7">
        <f>IFERROR(SUMIFS($M$2:$M$1000,$A$2:$A$1000,$A10,$N$2:$N$1000,"Approved")/(H10+I10),0)</f>
        <v/>
      </c>
      <c r="S10" s="2">
        <f>IF(Q10&lt;0,"Overbooked",IF(Q10&lt;=5,"Low Balance","OK"))</f>
        <v/>
      </c>
    </row>
    <row r="11">
      <c r="A11" s="8" t="inlineStr">
        <is>
          <t>EMP010</t>
        </is>
      </c>
      <c r="B11" s="9" t="inlineStr">
        <is>
          <t>Grace Martin</t>
        </is>
      </c>
      <c r="C11" s="8" t="inlineStr">
        <is>
          <t>Projects</t>
        </is>
      </c>
      <c r="D11" s="8" t="inlineStr">
        <is>
          <t>Cardiff</t>
        </is>
      </c>
      <c r="E11" s="8" t="inlineStr">
        <is>
          <t>Full-time</t>
        </is>
      </c>
      <c r="F11" s="10" t="inlineStr">
        <is>
          <t>01/01/2026</t>
        </is>
      </c>
      <c r="G11" s="10" t="inlineStr">
        <is>
          <t>31/12/2026</t>
        </is>
      </c>
      <c r="H11" s="11" t="n">
        <v>25</v>
      </c>
      <c r="I11" s="11" t="n">
        <v>0</v>
      </c>
      <c r="J11" s="10" t="inlineStr">
        <is>
          <t>18/05/2026</t>
        </is>
      </c>
      <c r="K11" s="10" t="inlineStr">
        <is>
          <t>22/05/2026</t>
        </is>
      </c>
      <c r="L11" s="8" t="inlineStr">
        <is>
          <t>Sickness</t>
        </is>
      </c>
      <c r="M11" s="11" t="n">
        <v>5</v>
      </c>
      <c r="N11" s="8" t="inlineStr">
        <is>
          <t>Approved</t>
        </is>
      </c>
      <c r="O11" s="9" t="inlineStr">
        <is>
          <t>David Patel</t>
        </is>
      </c>
      <c r="P11" s="9" t="inlineStr">
        <is>
          <t>GP signed off</t>
        </is>
      </c>
      <c r="Q11" s="12">
        <f>IFERROR(H11+I11-SUMIFS($M$2:$M$1000,$A$2:$A$1000,$A11,$N$2:$N$1000,"Approved"),0)</f>
        <v/>
      </c>
      <c r="R11" s="13">
        <f>IFERROR(SUMIFS($M$2:$M$1000,$A$2:$A$1000,$A11,$N$2:$N$1000,"Approved")/(H11+I11),0)</f>
        <v/>
      </c>
      <c r="S11" s="8">
        <f>IF(Q11&lt;0,"Overbooked",IF(Q11&lt;=5,"Low Balance","OK"))</f>
        <v/>
      </c>
    </row>
  </sheetData>
  <conditionalFormatting sqref="Q2:Q1000">
    <cfRule type="expression" priority="1" dxfId="0" stopIfTrue="0">
      <formula>$Q2&lt;0</formula>
    </cfRule>
    <cfRule type="expression" priority="2" dxfId="1" stopIfTrue="0">
      <formula>AND($Q2&gt;=0,$Q2&lt;=5)</formula>
    </cfRule>
  </conditionalFormatting>
  <conditionalFormatting sqref="S2:S1000">
    <cfRule type="expression" priority="3" dxfId="0" stopIfTrue="0">
      <formula>$S2="Overbooked"</formula>
    </cfRule>
    <cfRule type="expression" priority="4" dxfId="2" stopIfTrue="0">
      <formula>$S2="Low Balance"</formula>
    </cfRule>
    <cfRule type="expression" priority="5" dxfId="3" stopIfTrue="0">
      <formula>$S2="OK"</formula>
    </cfRule>
  </conditionalFormatting>
  <conditionalFormatting sqref="A2:S1000">
    <cfRule type="expression" priority="6" dxfId="4" stopIfTrue="0">
      <formula>$N2="Approved"</formula>
    </cfRule>
  </conditionalFormatting>
  <dataValidations count="2">
    <dataValidation sqref="N2:N1000" showErrorMessage="1" showDropDown="0" showInputMessage="1" allowBlank="1" type="list">
      <formula1>"Requested,Approved,Rejected,Cancelled"</formula1>
    </dataValidation>
    <dataValidation sqref="L2:L1000" showErrorMessage="1" showDropDown="0" showInputMessage="1" allowBlank="1" type="list">
      <formula1>"Holiday,Half Day,Unpaid Leave,Sickness,Bereavement,Maternity/Paternity"</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30"/>
  <sheetViews>
    <sheetView showGridLines="0" workbookViewId="0">
      <selection activeCell="A1" sqref="A1"/>
    </sheetView>
  </sheetViews>
  <sheetFormatPr baseColWidth="8" defaultRowHeight="15"/>
  <cols>
    <col width="16" customWidth="1" min="1" max="1"/>
    <col width="16" customWidth="1" min="2" max="2"/>
    <col width="16" customWidth="1" min="3" max="3"/>
    <col width="16" customWidth="1" min="4" max="4"/>
    <col width="16" customWidth="1" min="5" max="5"/>
    <col width="16" customWidth="1" min="6" max="6"/>
    <col width="16" customWidth="1" min="7" max="7"/>
    <col width="16" customWidth="1" min="8" max="8"/>
    <col width="16" customWidth="1" min="9" max="9"/>
    <col width="16" customWidth="1" min="10" max="10"/>
    <col width="16" customWidth="1" min="11" max="11"/>
    <col width="16" customWidth="1" min="12" max="12"/>
  </cols>
  <sheetData>
    <row r="1" ht="36" customHeight="1">
      <c r="A1" s="14" t="inlineStr">
        <is>
          <t>Annual Leave Summary Dashboard – 2026</t>
        </is>
      </c>
    </row>
    <row r="2"/>
    <row r="3" ht="24" customHeight="1">
      <c r="A3" s="15" t="inlineStr">
        <is>
          <t>Total Employees</t>
        </is>
      </c>
      <c r="B3" s="16" t="n"/>
      <c r="C3" s="15" t="inlineStr">
        <is>
          <t>Total Entitlement (Days)</t>
        </is>
      </c>
      <c r="D3" s="16" t="n"/>
      <c r="E3" s="15" t="inlineStr">
        <is>
          <t>Total Leave Taken</t>
        </is>
      </c>
      <c r="F3" s="16" t="n"/>
      <c r="G3" s="15" t="inlineStr">
        <is>
          <t>Total Remaining (Days)</t>
        </is>
      </c>
      <c r="H3" s="16" t="n"/>
      <c r="I3" s="15" t="inlineStr">
        <is>
          <t>Avg Utilisation %</t>
        </is>
      </c>
      <c r="J3" s="16" t="n"/>
    </row>
    <row r="4" ht="24" customHeight="1">
      <c r="A4" s="17">
        <f>COUNTA('Leave Log'!B2:B1000)</f>
        <v/>
      </c>
      <c r="B4" s="16" t="n"/>
      <c r="C4" s="17">
        <f>IFERROR(SUMPRODUCT(1/COUNTIF('Leave Log'!A2:A11,'Leave Log'!A2:A11),'Leave Log'!H2:H11),0)</f>
        <v/>
      </c>
      <c r="D4" s="16" t="n"/>
      <c r="E4" s="17">
        <f>SUMIF('Leave Log'!N2:N1000,"Approved",'Leave Log'!M2:M1000)</f>
        <v/>
      </c>
      <c r="F4" s="16" t="n"/>
      <c r="G4" s="17">
        <f>IFERROR(SUM('Leave Log'!Q2:Q11),0)</f>
        <v/>
      </c>
      <c r="H4" s="16" t="n"/>
      <c r="I4" s="18">
        <f>IFERROR(AVERAGE('Leave Log'!R2:R11),0)</f>
        <v/>
      </c>
      <c r="J4" s="16" t="n"/>
    </row>
    <row r="5" ht="24" customHeight="1"/>
    <row r="6" ht="24" customHeight="1">
      <c r="A6" s="15" t="inlineStr">
        <is>
          <t>Employees Low Balance</t>
        </is>
      </c>
      <c r="B6" s="16" t="n"/>
      <c r="C6" s="15" t="inlineStr">
        <is>
          <t>Employees Overbooked</t>
        </is>
      </c>
      <c r="D6" s="16" t="n"/>
      <c r="E6" s="15" t="inlineStr">
        <is>
          <t>Pending Approvals</t>
        </is>
      </c>
      <c r="F6" s="16" t="n"/>
    </row>
    <row r="7" ht="24" customHeight="1">
      <c r="A7" s="17">
        <f>COUNTIF('Leave Log'!S2:S1000,"Low Balance")</f>
        <v/>
      </c>
      <c r="B7" s="16" t="n"/>
      <c r="C7" s="17">
        <f>COUNTIF('Leave Log'!S2:S1000,"Overbooked")</f>
        <v/>
      </c>
      <c r="D7" s="16" t="n"/>
      <c r="E7" s="17">
        <f>COUNTIF('Leave Log'!N2:N1000,"Requested")</f>
        <v/>
      </c>
      <c r="F7" s="16" t="n"/>
    </row>
    <row r="8" ht="24" customHeight="1"/>
    <row r="9" ht="20" customHeight="1"/>
    <row r="10" ht="22" customHeight="1">
      <c r="A10" s="19" t="inlineStr">
        <is>
          <t>Department Summary</t>
        </is>
      </c>
    </row>
    <row r="11">
      <c r="A11" s="20" t="inlineStr">
        <is>
          <t>Department</t>
        </is>
      </c>
      <c r="B11" s="20" t="inlineStr">
        <is>
          <t>Employees</t>
        </is>
      </c>
      <c r="C11" s="20" t="inlineStr">
        <is>
          <t>Entitlement</t>
        </is>
      </c>
      <c r="D11" s="20" t="inlineStr">
        <is>
          <t>Days Taken</t>
        </is>
      </c>
      <c r="E11" s="20" t="inlineStr">
        <is>
          <t>Balance</t>
        </is>
      </c>
      <c r="F11" s="20" t="inlineStr">
        <is>
          <t>Avg Utilisation</t>
        </is>
      </c>
    </row>
    <row r="12">
      <c r="A12" s="9" t="inlineStr">
        <is>
          <t>Finance</t>
        </is>
      </c>
      <c r="B12" s="12">
        <f>COUNTIF('Leave Log'!C$2:C$1000,A12)</f>
        <v/>
      </c>
      <c r="C12" s="12">
        <f>SUMIF('Leave Log'!C$2:C$11,A12,'Leave Log'!H$2:H$11)</f>
        <v/>
      </c>
      <c r="D12" s="12">
        <f>SUMIFS('Leave Log'!M$2:M$1000,'Leave Log'!C$2:C$1000,A12,'Leave Log'!N$2:N$1000,"Approved")</f>
        <v/>
      </c>
      <c r="E12" s="12">
        <f>IFERROR(=SUMIF('Leave Log'!C$2:C$11,A12,'Leave Log'!H$2:H$11)-=SUMIFS('Leave Log'!M$2:M$1000,'Leave Log'!C$2:C$1000,A12,'Leave Log'!N$2:N$1000,"Approved"),0)</f>
        <v/>
      </c>
      <c r="F12" s="13">
        <f>IFERROR((=SUMIFS('Leave Log'!M$2:M$1000,'Leave Log'!C$2:C$1000,A12,'Leave Log'!N$2:N$1000,"Approved"))/IF(=SUMIF('Leave Log'!C$2:C$11,A12,'Leave Log'!H$2:H$11)=0,1,=SUMIF('Leave Log'!C$2:C$11,A12,'Leave Log'!H$2:H$11)),0)</f>
        <v/>
      </c>
    </row>
    <row r="13">
      <c r="A13" s="3" t="inlineStr">
        <is>
          <t>Marketing</t>
        </is>
      </c>
      <c r="B13" s="6">
        <f>COUNTIF('Leave Log'!C$2:C$1000,A13)</f>
        <v/>
      </c>
      <c r="C13" s="6">
        <f>SUMIF('Leave Log'!C$2:C$11,A13,'Leave Log'!H$2:H$11)</f>
        <v/>
      </c>
      <c r="D13" s="6">
        <f>SUMIFS('Leave Log'!M$2:M$1000,'Leave Log'!C$2:C$1000,A13,'Leave Log'!N$2:N$1000,"Approved")</f>
        <v/>
      </c>
      <c r="E13" s="6">
        <f>IFERROR(=SUMIF('Leave Log'!C$2:C$11,A13,'Leave Log'!H$2:H$11)-=SUMIFS('Leave Log'!M$2:M$1000,'Leave Log'!C$2:C$1000,A13,'Leave Log'!N$2:N$1000,"Approved"),0)</f>
        <v/>
      </c>
      <c r="F13" s="7">
        <f>IFERROR((=SUMIFS('Leave Log'!M$2:M$1000,'Leave Log'!C$2:C$1000,A13,'Leave Log'!N$2:N$1000,"Approved"))/IF(=SUMIF('Leave Log'!C$2:C$11,A13,'Leave Log'!H$2:H$11)=0,1,=SUMIF('Leave Log'!C$2:C$11,A13,'Leave Log'!H$2:H$11)),0)</f>
        <v/>
      </c>
    </row>
    <row r="14">
      <c r="A14" s="9" t="inlineStr">
        <is>
          <t>Sales</t>
        </is>
      </c>
      <c r="B14" s="12">
        <f>COUNTIF('Leave Log'!C$2:C$1000,A14)</f>
        <v/>
      </c>
      <c r="C14" s="12">
        <f>SUMIF('Leave Log'!C$2:C$11,A14,'Leave Log'!H$2:H$11)</f>
        <v/>
      </c>
      <c r="D14" s="12">
        <f>SUMIFS('Leave Log'!M$2:M$1000,'Leave Log'!C$2:C$1000,A14,'Leave Log'!N$2:N$1000,"Approved")</f>
        <v/>
      </c>
      <c r="E14" s="12">
        <f>IFERROR(=SUMIF('Leave Log'!C$2:C$11,A14,'Leave Log'!H$2:H$11)-=SUMIFS('Leave Log'!M$2:M$1000,'Leave Log'!C$2:C$1000,A14,'Leave Log'!N$2:N$1000,"Approved"),0)</f>
        <v/>
      </c>
      <c r="F14" s="13">
        <f>IFERROR((=SUMIFS('Leave Log'!M$2:M$1000,'Leave Log'!C$2:C$1000,A14,'Leave Log'!N$2:N$1000,"Approved"))/IF(=SUMIF('Leave Log'!C$2:C$11,A14,'Leave Log'!H$2:H$11)=0,1,=SUMIF('Leave Log'!C$2:C$11,A14,'Leave Log'!H$2:H$11)),0)</f>
        <v/>
      </c>
    </row>
    <row r="15">
      <c r="A15" s="3" t="inlineStr">
        <is>
          <t>HR</t>
        </is>
      </c>
      <c r="B15" s="6">
        <f>COUNTIF('Leave Log'!C$2:C$1000,A15)</f>
        <v/>
      </c>
      <c r="C15" s="6">
        <f>SUMIF('Leave Log'!C$2:C$11,A15,'Leave Log'!H$2:H$11)</f>
        <v/>
      </c>
      <c r="D15" s="6">
        <f>SUMIFS('Leave Log'!M$2:M$1000,'Leave Log'!C$2:C$1000,A15,'Leave Log'!N$2:N$1000,"Approved")</f>
        <v/>
      </c>
      <c r="E15" s="6">
        <f>IFERROR(=SUMIF('Leave Log'!C$2:C$11,A15,'Leave Log'!H$2:H$11)-=SUMIFS('Leave Log'!M$2:M$1000,'Leave Log'!C$2:C$1000,A15,'Leave Log'!N$2:N$1000,"Approved"),0)</f>
        <v/>
      </c>
      <c r="F15" s="7">
        <f>IFERROR((=SUMIFS('Leave Log'!M$2:M$1000,'Leave Log'!C$2:C$1000,A15,'Leave Log'!N$2:N$1000,"Approved"))/IF(=SUMIF('Leave Log'!C$2:C$11,A15,'Leave Log'!H$2:H$11)=0,1,=SUMIF('Leave Log'!C$2:C$11,A15,'Leave Log'!H$2:H$11)),0)</f>
        <v/>
      </c>
    </row>
    <row r="16">
      <c r="A16" s="9" t="inlineStr">
        <is>
          <t>Operations</t>
        </is>
      </c>
      <c r="B16" s="12">
        <f>COUNTIF('Leave Log'!C$2:C$1000,A16)</f>
        <v/>
      </c>
      <c r="C16" s="12">
        <f>SUMIF('Leave Log'!C$2:C$11,A16,'Leave Log'!H$2:H$11)</f>
        <v/>
      </c>
      <c r="D16" s="12">
        <f>SUMIFS('Leave Log'!M$2:M$1000,'Leave Log'!C$2:C$1000,A16,'Leave Log'!N$2:N$1000,"Approved")</f>
        <v/>
      </c>
      <c r="E16" s="12">
        <f>IFERROR(=SUMIF('Leave Log'!C$2:C$11,A16,'Leave Log'!H$2:H$11)-=SUMIFS('Leave Log'!M$2:M$1000,'Leave Log'!C$2:C$1000,A16,'Leave Log'!N$2:N$1000,"Approved"),0)</f>
        <v/>
      </c>
      <c r="F16" s="13">
        <f>IFERROR((=SUMIFS('Leave Log'!M$2:M$1000,'Leave Log'!C$2:C$1000,A16,'Leave Log'!N$2:N$1000,"Approved"))/IF(=SUMIF('Leave Log'!C$2:C$11,A16,'Leave Log'!H$2:H$11)=0,1,=SUMIF('Leave Log'!C$2:C$11,A16,'Leave Log'!H$2:H$11)),0)</f>
        <v/>
      </c>
    </row>
    <row r="17">
      <c r="A17" s="3" t="inlineStr">
        <is>
          <t>Customer Service</t>
        </is>
      </c>
      <c r="B17" s="6">
        <f>COUNTIF('Leave Log'!C$2:C$1000,A17)</f>
        <v/>
      </c>
      <c r="C17" s="6">
        <f>SUMIF('Leave Log'!C$2:C$11,A17,'Leave Log'!H$2:H$11)</f>
        <v/>
      </c>
      <c r="D17" s="6">
        <f>SUMIFS('Leave Log'!M$2:M$1000,'Leave Log'!C$2:C$1000,A17,'Leave Log'!N$2:N$1000,"Approved")</f>
        <v/>
      </c>
      <c r="E17" s="6">
        <f>IFERROR(=SUMIF('Leave Log'!C$2:C$11,A17,'Leave Log'!H$2:H$11)-=SUMIFS('Leave Log'!M$2:M$1000,'Leave Log'!C$2:C$1000,A17,'Leave Log'!N$2:N$1000,"Approved"),0)</f>
        <v/>
      </c>
      <c r="F17" s="7">
        <f>IFERROR((=SUMIFS('Leave Log'!M$2:M$1000,'Leave Log'!C$2:C$1000,A17,'Leave Log'!N$2:N$1000,"Approved"))/IF(=SUMIF('Leave Log'!C$2:C$11,A17,'Leave Log'!H$2:H$11)=0,1,=SUMIF('Leave Log'!C$2:C$11,A17,'Leave Log'!H$2:H$11)),0)</f>
        <v/>
      </c>
    </row>
    <row r="18">
      <c r="A18" s="9" t="inlineStr">
        <is>
          <t>IT</t>
        </is>
      </c>
      <c r="B18" s="12">
        <f>COUNTIF('Leave Log'!C$2:C$1000,A18)</f>
        <v/>
      </c>
      <c r="C18" s="12">
        <f>SUMIF('Leave Log'!C$2:C$11,A18,'Leave Log'!H$2:H$11)</f>
        <v/>
      </c>
      <c r="D18" s="12">
        <f>SUMIFS('Leave Log'!M$2:M$1000,'Leave Log'!C$2:C$1000,A18,'Leave Log'!N$2:N$1000,"Approved")</f>
        <v/>
      </c>
      <c r="E18" s="12">
        <f>IFERROR(=SUMIF('Leave Log'!C$2:C$11,A18,'Leave Log'!H$2:H$11)-=SUMIFS('Leave Log'!M$2:M$1000,'Leave Log'!C$2:C$1000,A18,'Leave Log'!N$2:N$1000,"Approved"),0)</f>
        <v/>
      </c>
      <c r="F18" s="13">
        <f>IFERROR((=SUMIFS('Leave Log'!M$2:M$1000,'Leave Log'!C$2:C$1000,A18,'Leave Log'!N$2:N$1000,"Approved"))/IF(=SUMIF('Leave Log'!C$2:C$11,A18,'Leave Log'!H$2:H$11)=0,1,=SUMIF('Leave Log'!C$2:C$11,A18,'Leave Log'!H$2:H$11)),0)</f>
        <v/>
      </c>
    </row>
    <row r="19">
      <c r="A19" s="3" t="inlineStr">
        <is>
          <t>Procurement</t>
        </is>
      </c>
      <c r="B19" s="6">
        <f>COUNTIF('Leave Log'!C$2:C$1000,A19)</f>
        <v/>
      </c>
      <c r="C19" s="6">
        <f>SUMIF('Leave Log'!C$2:C$11,A19,'Leave Log'!H$2:H$11)</f>
        <v/>
      </c>
      <c r="D19" s="6">
        <f>SUMIFS('Leave Log'!M$2:M$1000,'Leave Log'!C$2:C$1000,A19,'Leave Log'!N$2:N$1000,"Approved")</f>
        <v/>
      </c>
      <c r="E19" s="6">
        <f>IFERROR(=SUMIF('Leave Log'!C$2:C$11,A19,'Leave Log'!H$2:H$11)-=SUMIFS('Leave Log'!M$2:M$1000,'Leave Log'!C$2:C$1000,A19,'Leave Log'!N$2:N$1000,"Approved"),0)</f>
        <v/>
      </c>
      <c r="F19" s="7">
        <f>IFERROR((=SUMIFS('Leave Log'!M$2:M$1000,'Leave Log'!C$2:C$1000,A19,'Leave Log'!N$2:N$1000,"Approved"))/IF(=SUMIF('Leave Log'!C$2:C$11,A19,'Leave Log'!H$2:H$11)=0,1,=SUMIF('Leave Log'!C$2:C$11,A19,'Leave Log'!H$2:H$11)),0)</f>
        <v/>
      </c>
    </row>
    <row r="20">
      <c r="A20" s="9" t="inlineStr">
        <is>
          <t>Admin</t>
        </is>
      </c>
      <c r="B20" s="12">
        <f>COUNTIF('Leave Log'!C$2:C$1000,A20)</f>
        <v/>
      </c>
      <c r="C20" s="12">
        <f>SUMIF('Leave Log'!C$2:C$11,A20,'Leave Log'!H$2:H$11)</f>
        <v/>
      </c>
      <c r="D20" s="12">
        <f>SUMIFS('Leave Log'!M$2:M$1000,'Leave Log'!C$2:C$1000,A20,'Leave Log'!N$2:N$1000,"Approved")</f>
        <v/>
      </c>
      <c r="E20" s="12">
        <f>IFERROR(=SUMIF('Leave Log'!C$2:C$11,A20,'Leave Log'!H$2:H$11)-=SUMIFS('Leave Log'!M$2:M$1000,'Leave Log'!C$2:C$1000,A20,'Leave Log'!N$2:N$1000,"Approved"),0)</f>
        <v/>
      </c>
      <c r="F20" s="13">
        <f>IFERROR((=SUMIFS('Leave Log'!M$2:M$1000,'Leave Log'!C$2:C$1000,A20,'Leave Log'!N$2:N$1000,"Approved"))/IF(=SUMIF('Leave Log'!C$2:C$11,A20,'Leave Log'!H$2:H$11)=0,1,=SUMIF('Leave Log'!C$2:C$11,A20,'Leave Log'!H$2:H$11)),0)</f>
        <v/>
      </c>
    </row>
    <row r="21">
      <c r="A21" s="3" t="inlineStr">
        <is>
          <t>Projects</t>
        </is>
      </c>
      <c r="B21" s="6">
        <f>COUNTIF('Leave Log'!C$2:C$1000,A21)</f>
        <v/>
      </c>
      <c r="C21" s="6">
        <f>SUMIF('Leave Log'!C$2:C$11,A21,'Leave Log'!H$2:H$11)</f>
        <v/>
      </c>
      <c r="D21" s="6">
        <f>SUMIFS('Leave Log'!M$2:M$1000,'Leave Log'!C$2:C$1000,A21,'Leave Log'!N$2:N$1000,"Approved")</f>
        <v/>
      </c>
      <c r="E21" s="6">
        <f>IFERROR(=SUMIF('Leave Log'!C$2:C$11,A21,'Leave Log'!H$2:H$11)-=SUMIFS('Leave Log'!M$2:M$1000,'Leave Log'!C$2:C$1000,A21,'Leave Log'!N$2:N$1000,"Approved"),0)</f>
        <v/>
      </c>
      <c r="F21" s="7">
        <f>IFERROR((=SUMIFS('Leave Log'!M$2:M$1000,'Leave Log'!C$2:C$1000,A21,'Leave Log'!N$2:N$1000,"Approved"))/IF(=SUMIF('Leave Log'!C$2:C$11,A21,'Leave Log'!H$2:H$11)=0,1,=SUMIF('Leave Log'!C$2:C$11,A21,'Leave Log'!H$2:H$11)),0)</f>
        <v/>
      </c>
    </row>
    <row r="22"/>
    <row r="23">
      <c r="A23" s="19" t="inlineStr">
        <is>
          <t>Leave Type Breakdown</t>
        </is>
      </c>
    </row>
    <row r="24">
      <c r="A24" s="20" t="inlineStr">
        <is>
          <t>Leave Type</t>
        </is>
      </c>
      <c r="B24" s="20" t="inlineStr">
        <is>
          <t>Count</t>
        </is>
      </c>
    </row>
    <row r="25">
      <c r="A25" s="9" t="inlineStr">
        <is>
          <t>Holiday</t>
        </is>
      </c>
      <c r="B25" s="8">
        <f>COUNTIF('Leave Log'!L$2:L$1000,A25)</f>
        <v/>
      </c>
    </row>
    <row r="26">
      <c r="A26" s="3" t="inlineStr">
        <is>
          <t>Half Day</t>
        </is>
      </c>
      <c r="B26" s="2">
        <f>COUNTIF('Leave Log'!L$2:L$1000,A26)</f>
        <v/>
      </c>
    </row>
    <row r="27">
      <c r="A27" s="9" t="inlineStr">
        <is>
          <t>Unpaid Leave</t>
        </is>
      </c>
      <c r="B27" s="8">
        <f>COUNTIF('Leave Log'!L$2:L$1000,A27)</f>
        <v/>
      </c>
    </row>
    <row r="28">
      <c r="A28" s="3" t="inlineStr">
        <is>
          <t>Sickness</t>
        </is>
      </c>
      <c r="B28" s="2">
        <f>COUNTIF('Leave Log'!L$2:L$1000,A28)</f>
        <v/>
      </c>
    </row>
    <row r="29">
      <c r="A29" s="9" t="inlineStr">
        <is>
          <t>Bereavement</t>
        </is>
      </c>
      <c r="B29" s="8">
        <f>COUNTIF('Leave Log'!L$2:L$1000,A29)</f>
        <v/>
      </c>
    </row>
    <row r="30">
      <c r="A30" s="3" t="inlineStr">
        <is>
          <t>Maternity/Paternity</t>
        </is>
      </c>
      <c r="B30" s="2">
        <f>COUNTIF('Leave Log'!L$2:L$1000,A30)</f>
        <v/>
      </c>
    </row>
  </sheetData>
  <mergeCells count="19">
    <mergeCell ref="A1:L1"/>
    <mergeCell ref="A3:B3"/>
    <mergeCell ref="A4:B4"/>
    <mergeCell ref="C3:D3"/>
    <mergeCell ref="C4:D4"/>
    <mergeCell ref="E3:F3"/>
    <mergeCell ref="E4:F4"/>
    <mergeCell ref="G3:H3"/>
    <mergeCell ref="G4:H4"/>
    <mergeCell ref="I3:J3"/>
    <mergeCell ref="I4:J4"/>
    <mergeCell ref="A6:B6"/>
    <mergeCell ref="A7:B7"/>
    <mergeCell ref="C6:D6"/>
    <mergeCell ref="C7:D7"/>
    <mergeCell ref="E6:F6"/>
    <mergeCell ref="E7:F7"/>
    <mergeCell ref="A10:F10"/>
    <mergeCell ref="A23:C23"/>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C14"/>
  <sheetViews>
    <sheetView showGridLines="0" workbookViewId="0">
      <selection activeCell="A1" sqref="A1"/>
    </sheetView>
  </sheetViews>
  <sheetFormatPr baseColWidth="8" defaultRowHeight="15"/>
  <cols>
    <col width="4" customWidth="1" min="1" max="1"/>
    <col width="28" customWidth="1" min="2" max="2"/>
    <col width="70" customWidth="1" min="3" max="3"/>
  </cols>
  <sheetData>
    <row r="1" ht="32" customHeight="1">
      <c r="B1" s="21" t="inlineStr">
        <is>
          <t>Annual Leave Tracker – Instructions &amp; Guidance</t>
        </is>
      </c>
    </row>
    <row r="2" ht="80" customHeight="1">
      <c r="B2" s="22" t="inlineStr">
        <is>
          <t>SECTION</t>
        </is>
      </c>
      <c r="C2" s="22" t="inlineStr">
        <is>
          <t>GUIDANCE</t>
        </is>
      </c>
    </row>
    <row r="3" ht="80" customHeight="1">
      <c r="B3" s="23" t="inlineStr">
        <is>
          <t>PURPOSE</t>
        </is>
      </c>
      <c r="C3" s="24" t="inlineStr">
        <is>
          <t>This workbook is designed to help UK businesses track employee annual leave requests, approvals, and remaining balances throughout the leave year. It is suitable for HR departments, line managers, and payroll administrators. It does NOT perform statutory payroll calculations.</t>
        </is>
      </c>
    </row>
    <row r="4" ht="80" customHeight="1">
      <c r="B4" s="23" t="inlineStr">
        <is>
          <t>LEAVE LOG – HOW TO ADD A NEW REQUEST</t>
        </is>
      </c>
      <c r="C4" s="25" t="inlineStr">
        <is>
          <t>1. Enter the Employee ID, Name, Department, Location, and Employment Type in columns A–E.
2. Enter the Leave Year Start and End dates (usually 01/01/2026 – 31/12/2026 or your company year).
3. Enter the Annual Entitlement (Days) in column H and any Carry Forward days in column I.
4. Enter the Leave Date (start) and Leave End Date in columns J and K.
5. Select the Leave Type from the dropdown in column L.
6. Enter the Working Days Taken in column M (exclude weekends and bank holidays manually).
7. Set the Approval Status via the dropdown in column N (Requested/Approved/Rejected/Cancelled).
8. Enter the Approver name and any Notes in columns O and P.
9. Days Remaining, Utilisation %, and Warning Flag (columns Q–S) calculate automatically.</t>
        </is>
      </c>
    </row>
    <row r="5" ht="80" customHeight="1">
      <c r="B5" s="23" t="inlineStr">
        <is>
          <t>DAYS REMAINING</t>
        </is>
      </c>
      <c r="C5" s="24" t="inlineStr">
        <is>
          <t>Calculated as: Annual Entitlement + Carry Forward minus all APPROVED leave taken by that employee. Only rows with Approval Status = 'Approved' are included in the balance. Rejected or Cancelled requests do not reduce the balance.</t>
        </is>
      </c>
    </row>
    <row r="6" ht="80" customHeight="1">
      <c r="B6" s="23" t="inlineStr">
        <is>
          <t>WARNING FLAGS</t>
        </is>
      </c>
      <c r="C6" s="25" t="inlineStr">
        <is>
          <t>'OK' = balance is healthy (more than 5 days remaining).
'Low Balance' = 5 days or fewer remaining – highlighted amber.
'Overbooked' = negative balance – highlighted red. Review immediately with the line manager.</t>
        </is>
      </c>
    </row>
    <row r="7" ht="80" customHeight="1">
      <c r="B7" s="23" t="inlineStr">
        <is>
          <t>LEAVE YEAR GUIDANCE (UK)</t>
        </is>
      </c>
      <c r="C7" s="24" t="inlineStr">
        <is>
          <t>Most UK employers run the leave year from 1 January to 31 December, or 1 April to 31 March. The statutory minimum under the Working Time Regulations 1998 is 5.6 weeks (28 days including bank holidays for a full-time employee). Part-time employees receive a pro-rata entitlement. Update the Leave Year Start/End dates to match your company policy.</t>
        </is>
      </c>
    </row>
    <row r="8" ht="80" customHeight="1">
      <c r="B8" s="23" t="inlineStr">
        <is>
          <t>WORKING DAYS &amp; BANK HOLIDAYS</t>
        </is>
      </c>
      <c r="C8" s="25" t="inlineStr">
        <is>
          <t>Working Days Taken (column M) should reflect actual working days only. Exclude weekends and all UK public bank holidays from the count. For England &amp; Wales, Scottish, and Northern Irish holidays differ slightly – refer to the GOV.UK bank holidays page for the current year. Part-time staff: count only the days they are contracted to work within the leave period.</t>
        </is>
      </c>
    </row>
    <row r="9" ht="80" customHeight="1">
      <c r="B9" s="23" t="inlineStr">
        <is>
          <t>CARRY FORWARD</t>
        </is>
      </c>
      <c r="C9" s="24" t="inlineStr">
        <is>
          <t>Enter the number of days carried forward from the previous leave year in column I. Your company policy will determine how many days (if any) employees may carry forward. Many UK employers allow a maximum of 5 days to carry forward, subject to agreement.</t>
        </is>
      </c>
    </row>
    <row r="10" ht="80" customHeight="1">
      <c r="B10" s="23" t="inlineStr">
        <is>
          <t>APPROVAL PROCESS</t>
        </is>
      </c>
      <c r="C10" s="25" t="inlineStr">
        <is>
          <t>Use the Approval Status dropdown (column N) to track each request:
  • Requested – employee has submitted the request; awaiting manager decision.
  • Approved  – manager has authorised; balance is reduced accordingly.
  • Rejected  – request declined; balance is NOT affected.
  • Cancelled – employee withdrew the request; balance is NOT affected.</t>
        </is>
      </c>
    </row>
    <row r="11" ht="80" customHeight="1">
      <c r="B11" s="23" t="inlineStr">
        <is>
          <t>SUMMARY DASHBOARD</t>
        </is>
      </c>
      <c r="C11" s="24" t="inlineStr">
        <is>
          <t>The Summary Dashboard sheet provides at-a-glance KPIs including total leave taken, remaining balances, utilisation rates, and a departmental breakdown. Charts update automatically as data is entered in the Leave Log. Refresh charts by selecting the chart and pressing F5 if needed.</t>
        </is>
      </c>
    </row>
    <row r="12" ht="80" customHeight="1">
      <c r="B12" s="23" t="inlineStr">
        <is>
          <t>SICKNESS &amp; OTHER LEAVE TYPES</t>
        </is>
      </c>
      <c r="C12" s="25" t="inlineStr">
        <is>
          <t>Sickness absence, bereavement, and maternity/paternity leave are included as leave types for tracking purposes only. Statutory sick pay (SSP), shared parental leave (SPL), and other statutory entitlements are NOT calculated here. Consult your HR policy and GOV.UK guidance for statutory obligations.</t>
        </is>
      </c>
    </row>
    <row r="13" ht="80" customHeight="1">
      <c r="B13" s="23" t="inlineStr">
        <is>
          <t>DATA PROTECTION</t>
        </is>
      </c>
      <c r="C13" s="24" t="inlineStr">
        <is>
          <t>This tracker contains personal data (employee names, locations, leave records). Ensure it is stored securely in line with UK GDPR / Data Protection Act 2018. Restrict access to authorised HR and management personnel only. Do not share via unsecured email.</t>
        </is>
      </c>
    </row>
    <row r="14" ht="80" customHeight="1">
      <c r="B14" s="23" t="inlineStr">
        <is>
          <t>SUPPORT &amp; CUSTOMISATION</t>
        </is>
      </c>
      <c r="C14" s="25" t="inlineStr">
        <is>
          <t>To add more employees, simply enter data in the next available row. Formulas in columns Q–S will apply automatically. To extend dropdown lists, right-click a cell in column L or N, select Data Validation, and update the source list. Contact your HR system administrator for further customisation.</t>
        </is>
      </c>
    </row>
  </sheetData>
  <mergeCells count="1">
    <mergeCell ref="B1:C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2026-06-16T16:34:55Z</dcterms:created>
  <dcterms:modified xmlns:dcterms="http://purl.org/dc/terms/" xmlns:xsi="http://www.w3.org/2001/XMLSchema-instance" xsi:type="dcterms:W3CDTF">2026-06-16T16:34:55Z</dcterms:modified>
</cp:coreProperties>
</file>