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Book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164" fontId="5" fillId="4" borderId="1" pivotButton="0" quotePrefix="0" xfId="0"/>
    <xf numFmtId="0" fontId="5" fillId="4" borderId="1" pivotButton="0" quotePrefix="0" xfId="0"/>
    <xf numFmtId="165" fontId="5" fillId="4" borderId="1" pivotButton="0" quotePrefix="0" xfId="0"/>
    <xf numFmtId="0" fontId="4" fillId="0" borderId="1" pivotButton="0" quotePrefix="0" xfId="0"/>
    <xf numFmtId="9" fontId="4" fillId="0" borderId="1" pivotButton="0" quotePrefix="0" xfId="0"/>
    <xf numFmtId="164" fontId="4" fillId="5" borderId="1" pivotButton="0" quotePrefix="0" xfId="0"/>
    <xf numFmtId="0" fontId="4" fillId="5" borderId="1" pivotButton="0" quotePrefix="0" xfId="0"/>
    <xf numFmtId="165" fontId="4" fillId="0" borderId="1" pivotButton="0" quotePrefix="0" xfId="0"/>
    <xf numFmtId="164" fontId="4" fillId="6" borderId="1" pivotButton="0" quotePrefix="0" xfId="0"/>
    <xf numFmtId="0" fontId="4" fillId="6" borderId="1" pivotButton="0" quotePrefix="0" xfId="0"/>
    <xf numFmtId="0" fontId="3" fillId="3" borderId="1" pivotButton="0" quotePrefix="0" xfId="0"/>
    <xf numFmtId="165" fontId="3" fillId="3" borderId="1" pivotButton="0" quotePrefix="0" xfId="0"/>
    <xf numFmtId="0" fontId="5" fillId="0" borderId="0" pivotButton="0" quotePrefix="0" xfId="0"/>
    <xf numFmtId="165" fontId="5" fillId="0" borderId="0" pivotButton="0" quotePrefix="0" xfId="0"/>
    <xf numFmtId="0" fontId="1" fillId="0" borderId="0" pivotButton="0" quotePrefix="0" xfId="0"/>
    <xf numFmtId="165" fontId="5" fillId="0" borderId="1" pivotButton="0" quotePrefix="0" xfId="0"/>
    <xf numFmtId="1" fontId="5" fillId="0" borderId="1" pivotButton="0" quotePrefix="0" xfId="0"/>
    <xf numFmtId="0" fontId="0" fillId="5" borderId="1" pivotButton="0" quotePrefix="0" xfId="0"/>
    <xf numFmtId="165" fontId="0" fillId="0" borderId="1" pivotButton="0" quotePrefix="0" xfId="0"/>
    <xf numFmtId="0" fontId="0" fillId="6" borderId="1" pivotButton="0" quotePrefix="0" xfId="0"/>
    <xf numFmtId="0" fontId="0" fillId="0" borderId="1" pivotButton="0" quotePrefix="0" xfId="0"/>
    <xf numFmtId="0" fontId="5" fillId="5" borderId="1" applyAlignment="1" pivotButton="0" quotePrefix="0" xfId="0">
      <alignment vertical="top" wrapText="1"/>
    </xf>
    <xf numFmtId="0" fontId="4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vertical="top" wrapText="1"/>
    </xf>
    <xf numFmtId="0" fontId="4" fillId="6" borderId="1" applyAlignment="1" pivotButton="0" quotePrefix="0" xfId="0">
      <alignment horizontal="left" vertical="center" wrapText="1"/>
    </xf>
    <xf numFmtId="164" fontId="5" fillId="4" borderId="1" pivotButton="0" quotePrefix="0" xfId="0"/>
    <xf numFmtId="165" fontId="5" fillId="4" borderId="1" pivotButton="0" quotePrefix="0" xfId="0"/>
    <xf numFmtId="164" fontId="4" fillId="5" borderId="1" pivotButton="0" quotePrefix="0" xfId="0"/>
    <xf numFmtId="165" fontId="4" fillId="0" borderId="1" pivotButton="0" quotePrefix="0" xfId="0"/>
    <xf numFmtId="164" fontId="4" fillId="6" borderId="1" pivotButton="0" quotePrefix="0" xfId="0"/>
    <xf numFmtId="165" fontId="3" fillId="3" borderId="1" pivotButton="0" quotePrefix="0" xfId="0"/>
    <xf numFmtId="165" fontId="5" fillId="0" borderId="0" pivotButton="0" quotePrefix="0" xfId="0"/>
    <xf numFmtId="165" fontId="5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Money In / Out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Dashboard'!B15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'Summary Dashboard'!$A$16:$A$22</f>
            </numRef>
          </cat>
          <val>
            <numRef>
              <f>'Summary Dashboard'!$B$16:$B$22</f>
            </numRef>
          </val>
        </ser>
        <ser>
          <idx val="1"/>
          <order val="1"/>
          <tx>
            <strRef>
              <f>'Summary Dashboard'!C15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'Summary Dashboard'!$A$16:$A$22</f>
            </numRef>
          </cat>
          <val>
            <numRef>
              <f>'Summary Dashboard'!$C$16:$C$22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Cash Flow Split: In vs Out</a:t>
            </a:r>
          </a:p>
        </rich>
      </tx>
    </title>
    <plotArea>
      <pieChart>
        <varyColors val="1"/>
        <ser>
          <idx val="0"/>
          <order val="0"/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'Summary Dashboard'!$A$25:$A$26</f>
            </numRef>
          </cat>
          <val>
            <numRef>
              <f>'Summary Dashboard'!$B$25:$B$26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Running Balance Over Time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'Cash Book'!$A$5:$A$16</f>
            </numRef>
          </cat>
          <val>
            <numRef>
              <f>'Cash Book'!$H$5:$H$16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36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6" customWidth="1" min="3" max="3"/>
    <col width="12" customWidth="1" min="4" max="4"/>
    <col width="16" customWidth="1" min="5" max="5"/>
    <col width="14" customWidth="1" min="6" max="6"/>
    <col width="14" customWidth="1" min="7" max="7"/>
    <col width="14" customWidth="1" min="8" max="8"/>
    <col width="12" customWidth="1" min="9" max="9"/>
    <col width="14" customWidth="1" min="10" max="10"/>
    <col width="3" customWidth="1" min="11" max="11"/>
    <col width="18" customWidth="1" min="12" max="12"/>
    <col width="12" customWidth="1" min="13" max="13"/>
  </cols>
  <sheetData>
    <row r="1" ht="28" customHeight="1">
      <c r="A1" s="1" t="inlineStr">
        <is>
          <t>Cash Book – Business Bank Account Ledger 2026</t>
        </is>
      </c>
    </row>
    <row r="2">
      <c r="A2" s="2" t="inlineStr">
        <is>
          <t>All amounts in GBP (£). Opening balance carried forward automatically calculates running totals.</t>
        </is>
      </c>
    </row>
    <row r="3">
      <c r="L3" s="3" t="inlineStr">
        <is>
          <t>VAT Rate Lookup Table</t>
        </is>
      </c>
    </row>
    <row r="4">
      <c r="A4" s="4" t="inlineStr">
        <is>
          <t>Date</t>
        </is>
      </c>
      <c r="B4" s="4" t="inlineStr">
        <is>
          <t>Description</t>
        </is>
      </c>
      <c r="C4" s="4" t="inlineStr">
        <is>
          <t>Category</t>
        </is>
      </c>
      <c r="D4" s="4" t="inlineStr">
        <is>
          <t>Reference</t>
        </is>
      </c>
      <c r="E4" s="4" t="inlineStr">
        <is>
          <t>Payment Method</t>
        </is>
      </c>
      <c r="F4" s="4" t="inlineStr">
        <is>
          <t>Money In (£)</t>
        </is>
      </c>
      <c r="G4" s="4" t="inlineStr">
        <is>
          <t>Money Out (£)</t>
        </is>
      </c>
      <c r="H4" s="4" t="inlineStr">
        <is>
          <t>Balance (£)</t>
        </is>
      </c>
      <c r="I4" s="4" t="inlineStr">
        <is>
          <t>VAT Rate (%)</t>
        </is>
      </c>
      <c r="J4" s="4" t="inlineStr">
        <is>
          <t>Net Amount (£)</t>
        </is>
      </c>
      <c r="L4" s="4" t="inlineStr">
        <is>
          <t>Category</t>
        </is>
      </c>
      <c r="M4" s="4" t="inlineStr">
        <is>
          <t>VAT Rate</t>
        </is>
      </c>
    </row>
    <row r="5">
      <c r="A5" s="30" t="n">
        <v>46174</v>
      </c>
      <c r="B5" s="6" t="inlineStr">
        <is>
          <t>Opening Balance Brought Forward</t>
        </is>
      </c>
      <c r="C5" s="6" t="inlineStr"/>
      <c r="D5" s="6" t="inlineStr">
        <is>
          <t>B/F</t>
        </is>
      </c>
      <c r="E5" s="6" t="inlineStr"/>
      <c r="F5" s="31" t="n">
        <v>0</v>
      </c>
      <c r="G5" s="31" t="n">
        <v>0</v>
      </c>
      <c r="H5" s="31" t="n">
        <v>5250</v>
      </c>
      <c r="I5" s="6" t="inlineStr"/>
      <c r="J5" s="6" t="inlineStr"/>
      <c r="L5" s="8" t="inlineStr">
        <is>
          <t>Sales</t>
        </is>
      </c>
      <c r="M5" s="9" t="n">
        <v>0.2</v>
      </c>
    </row>
    <row r="6">
      <c r="A6" s="32" t="n">
        <v>46176</v>
      </c>
      <c r="B6" s="11" t="inlineStr">
        <is>
          <t>Invoice 1042 – Consultancy fees</t>
        </is>
      </c>
      <c r="C6" s="11" t="inlineStr">
        <is>
          <t>Sales</t>
        </is>
      </c>
      <c r="D6" s="11" t="inlineStr">
        <is>
          <t>INV-1042</t>
        </is>
      </c>
      <c r="E6" s="11" t="inlineStr">
        <is>
          <t>Bank Transfer</t>
        </is>
      </c>
      <c r="F6" s="33" t="n">
        <v>1850</v>
      </c>
      <c r="G6" s="33" t="n">
        <v>0</v>
      </c>
      <c r="H6" s="33">
        <f>H5+F6-G6</f>
        <v/>
      </c>
      <c r="I6" s="9">
        <f>IFERROR(VLOOKUP(C6,$L$5:$M$11,2,0),0)</f>
        <v/>
      </c>
      <c r="J6" s="33">
        <f>IF(F6&gt;0,ROUND(F6/(1+I6),2),IF(G6&gt;0,-ROUND(G6/(1+I6),2),0))</f>
        <v/>
      </c>
      <c r="L6" s="8" t="inlineStr">
        <is>
          <t>Office Supplies</t>
        </is>
      </c>
      <c r="M6" s="9" t="n">
        <v>0.2</v>
      </c>
    </row>
    <row r="7">
      <c r="A7" s="34" t="n">
        <v>46178</v>
      </c>
      <c r="B7" s="14" t="inlineStr">
        <is>
          <t>Office stationery – Ryman</t>
        </is>
      </c>
      <c r="C7" s="14" t="inlineStr">
        <is>
          <t>Office Supplies</t>
        </is>
      </c>
      <c r="D7" s="14" t="inlineStr">
        <is>
          <t>RY-3391</t>
        </is>
      </c>
      <c r="E7" s="14" t="inlineStr">
        <is>
          <t>Debit Card</t>
        </is>
      </c>
      <c r="F7" s="33" t="n">
        <v>0</v>
      </c>
      <c r="G7" s="33" t="n">
        <v>84.5</v>
      </c>
      <c r="H7" s="33">
        <f>H6+F7-G7</f>
        <v/>
      </c>
      <c r="I7" s="9">
        <f>IFERROR(VLOOKUP(C7,$L$5:$M$11,2,0),0)</f>
        <v/>
      </c>
      <c r="J7" s="33">
        <f>IF(F7&gt;0,ROUND(F7/(1+I7),2),IF(G7&gt;0,-ROUND(G7/(1+I7),2),0))</f>
        <v/>
      </c>
      <c r="L7" s="8" t="inlineStr">
        <is>
          <t>Utilities</t>
        </is>
      </c>
      <c r="M7" s="9" t="n">
        <v>0.05</v>
      </c>
    </row>
    <row r="8">
      <c r="A8" s="32" t="n">
        <v>46180</v>
      </c>
      <c r="B8" s="11" t="inlineStr">
        <is>
          <t>Electricity bill – EDF Energy</t>
        </is>
      </c>
      <c r="C8" s="11" t="inlineStr">
        <is>
          <t>Utilities</t>
        </is>
      </c>
      <c r="D8" s="11" t="inlineStr">
        <is>
          <t>EDF-6621</t>
        </is>
      </c>
      <c r="E8" s="11" t="inlineStr">
        <is>
          <t>Direct Debit</t>
        </is>
      </c>
      <c r="F8" s="33" t="n">
        <v>0</v>
      </c>
      <c r="G8" s="33" t="n">
        <v>162.3</v>
      </c>
      <c r="H8" s="33">
        <f>H7+F8-G8</f>
        <v/>
      </c>
      <c r="I8" s="9">
        <f>IFERROR(VLOOKUP(C8,$L$5:$M$11,2,0),0)</f>
        <v/>
      </c>
      <c r="J8" s="33">
        <f>IF(F8&gt;0,ROUND(F8/(1+I8),2),IF(G8&gt;0,-ROUND(G8/(1+I8),2),0))</f>
        <v/>
      </c>
      <c r="L8" s="8" t="inlineStr">
        <is>
          <t>Rent</t>
        </is>
      </c>
      <c r="M8" s="9" t="n">
        <v>0</v>
      </c>
    </row>
    <row r="9">
      <c r="A9" s="34" t="n">
        <v>46183</v>
      </c>
      <c r="B9" s="14" t="inlineStr">
        <is>
          <t>Invoice 1043 – Web design project</t>
        </is>
      </c>
      <c r="C9" s="14" t="inlineStr">
        <is>
          <t>Sales</t>
        </is>
      </c>
      <c r="D9" s="14" t="inlineStr">
        <is>
          <t>INV-1043</t>
        </is>
      </c>
      <c r="E9" s="14" t="inlineStr">
        <is>
          <t>Bank Transfer</t>
        </is>
      </c>
      <c r="F9" s="33" t="n">
        <v>2400</v>
      </c>
      <c r="G9" s="33" t="n">
        <v>0</v>
      </c>
      <c r="H9" s="33">
        <f>H8+F9-G9</f>
        <v/>
      </c>
      <c r="I9" s="9">
        <f>IFERROR(VLOOKUP(C9,$L$5:$M$11,2,0),0)</f>
        <v/>
      </c>
      <c r="J9" s="33">
        <f>IF(F9&gt;0,ROUND(F9/(1+I9),2),IF(G9&gt;0,-ROUND(G9/(1+I9),2),0))</f>
        <v/>
      </c>
      <c r="L9" s="8" t="inlineStr">
        <is>
          <t>Wages</t>
        </is>
      </c>
      <c r="M9" s="9" t="n">
        <v>0</v>
      </c>
    </row>
    <row r="10">
      <c r="A10" s="32" t="n">
        <v>46185</v>
      </c>
      <c r="B10" s="11" t="inlineStr">
        <is>
          <t>Office rent – July</t>
        </is>
      </c>
      <c r="C10" s="11" t="inlineStr">
        <is>
          <t>Rent</t>
        </is>
      </c>
      <c r="D10" s="11" t="inlineStr">
        <is>
          <t>RENT-JUL</t>
        </is>
      </c>
      <c r="E10" s="11" t="inlineStr">
        <is>
          <t>Standing Order</t>
        </is>
      </c>
      <c r="F10" s="33" t="n">
        <v>0</v>
      </c>
      <c r="G10" s="33" t="n">
        <v>950</v>
      </c>
      <c r="H10" s="33">
        <f>H9+F10-G10</f>
        <v/>
      </c>
      <c r="I10" s="9">
        <f>IFERROR(VLOOKUP(C10,$L$5:$M$11,2,0),0)</f>
        <v/>
      </c>
      <c r="J10" s="33">
        <f>IF(F10&gt;0,ROUND(F10/(1+I10),2),IF(G10&gt;0,-ROUND(G10/(1+I10),2),0))</f>
        <v/>
      </c>
      <c r="L10" s="8" t="inlineStr">
        <is>
          <t>Travel</t>
        </is>
      </c>
      <c r="M10" s="9" t="n">
        <v>0.2</v>
      </c>
    </row>
    <row r="11">
      <c r="A11" s="34" t="n">
        <v>46188</v>
      </c>
      <c r="B11" s="14" t="inlineStr">
        <is>
          <t>Staff wages – Oliver Bennett</t>
        </is>
      </c>
      <c r="C11" s="14" t="inlineStr">
        <is>
          <t>Wages</t>
        </is>
      </c>
      <c r="D11" s="14" t="inlineStr">
        <is>
          <t>WAGE-014</t>
        </is>
      </c>
      <c r="E11" s="14" t="inlineStr">
        <is>
          <t>Bank Transfer</t>
        </is>
      </c>
      <c r="F11" s="33" t="n">
        <v>0</v>
      </c>
      <c r="G11" s="33" t="n">
        <v>1650</v>
      </c>
      <c r="H11" s="33">
        <f>H10+F11-G11</f>
        <v/>
      </c>
      <c r="I11" s="9">
        <f>IFERROR(VLOOKUP(C11,$L$5:$M$11,2,0),0)</f>
        <v/>
      </c>
      <c r="J11" s="33">
        <f>IF(F11&gt;0,ROUND(F11/(1+I11),2),IF(G11&gt;0,-ROUND(G11/(1+I11),2),0))</f>
        <v/>
      </c>
      <c r="L11" s="8" t="inlineStr">
        <is>
          <t>Bank Charges</t>
        </is>
      </c>
      <c r="M11" s="9" t="n">
        <v>0</v>
      </c>
    </row>
    <row r="12">
      <c r="A12" s="32" t="n">
        <v>46191</v>
      </c>
      <c r="B12" s="11" t="inlineStr">
        <is>
          <t>Train tickets – Manchester meeting</t>
        </is>
      </c>
      <c r="C12" s="11" t="inlineStr">
        <is>
          <t>Travel</t>
        </is>
      </c>
      <c r="D12" s="11" t="inlineStr">
        <is>
          <t>TRV-0092</t>
        </is>
      </c>
      <c r="E12" s="11" t="inlineStr">
        <is>
          <t>Debit Card</t>
        </is>
      </c>
      <c r="F12" s="33" t="n">
        <v>0</v>
      </c>
      <c r="G12" s="33" t="n">
        <v>96.40000000000001</v>
      </c>
      <c r="H12" s="33">
        <f>H11+F12-G12</f>
        <v/>
      </c>
      <c r="I12" s="9">
        <f>IFERROR(VLOOKUP(C12,$L$5:$M$11,2,0),0)</f>
        <v/>
      </c>
      <c r="J12" s="33">
        <f>IF(F12&gt;0,ROUND(F12/(1+I12),2),IF(G12&gt;0,-ROUND(G12/(1+I12),2),0))</f>
        <v/>
      </c>
    </row>
    <row r="13">
      <c r="A13" s="34" t="n">
        <v>46193</v>
      </c>
      <c r="B13" s="14" t="inlineStr">
        <is>
          <t>Invoice 1044 – Retainer fee, Sophie Clarke</t>
        </is>
      </c>
      <c r="C13" s="14" t="inlineStr">
        <is>
          <t>Sales</t>
        </is>
      </c>
      <c r="D13" s="14" t="inlineStr">
        <is>
          <t>INV-1044</t>
        </is>
      </c>
      <c r="E13" s="14" t="inlineStr">
        <is>
          <t>Bank Transfer</t>
        </is>
      </c>
      <c r="F13" s="33" t="n">
        <v>1200</v>
      </c>
      <c r="G13" s="33" t="n">
        <v>0</v>
      </c>
      <c r="H13" s="33">
        <f>H12+F13-G13</f>
        <v/>
      </c>
      <c r="I13" s="9">
        <f>IFERROR(VLOOKUP(C13,$L$5:$M$11,2,0),0)</f>
        <v/>
      </c>
      <c r="J13" s="33">
        <f>IF(F13&gt;0,ROUND(F13/(1+I13),2),IF(G13&gt;0,-ROUND(G13/(1+I13),2),0))</f>
        <v/>
      </c>
    </row>
    <row r="14">
      <c r="A14" s="32" t="n">
        <v>46197</v>
      </c>
      <c r="B14" s="11" t="inlineStr">
        <is>
          <t>Bank charges – monthly fee</t>
        </is>
      </c>
      <c r="C14" s="11" t="inlineStr">
        <is>
          <t>Bank Charges</t>
        </is>
      </c>
      <c r="D14" s="11" t="inlineStr">
        <is>
          <t>BC-JUN</t>
        </is>
      </c>
      <c r="E14" s="11" t="inlineStr">
        <is>
          <t>Direct Debit</t>
        </is>
      </c>
      <c r="F14" s="33" t="n">
        <v>0</v>
      </c>
      <c r="G14" s="33" t="n">
        <v>12.5</v>
      </c>
      <c r="H14" s="33">
        <f>H13+F14-G14</f>
        <v/>
      </c>
      <c r="I14" s="9">
        <f>IFERROR(VLOOKUP(C14,$L$5:$M$11,2,0),0)</f>
        <v/>
      </c>
      <c r="J14" s="33">
        <f>IF(F14&gt;0,ROUND(F14/(1+I14),2),IF(G14&gt;0,-ROUND(G14/(1+I14),2),0))</f>
        <v/>
      </c>
    </row>
    <row r="15">
      <c r="A15" s="34" t="n">
        <v>46200</v>
      </c>
      <c r="B15" s="14" t="inlineStr">
        <is>
          <t>Invoice 1045 – Design consultancy, Jack Turner</t>
        </is>
      </c>
      <c r="C15" s="14" t="inlineStr">
        <is>
          <t>Sales</t>
        </is>
      </c>
      <c r="D15" s="14" t="inlineStr">
        <is>
          <t>INV-1045</t>
        </is>
      </c>
      <c r="E15" s="14" t="inlineStr">
        <is>
          <t>Bank Transfer</t>
        </is>
      </c>
      <c r="F15" s="33" t="n">
        <v>975</v>
      </c>
      <c r="G15" s="33" t="n">
        <v>0</v>
      </c>
      <c r="H15" s="33">
        <f>H14+F15-G15</f>
        <v/>
      </c>
      <c r="I15" s="9">
        <f>IFERROR(VLOOKUP(C15,$L$5:$M$11,2,0),0)</f>
        <v/>
      </c>
      <c r="J15" s="33">
        <f>IF(F15&gt;0,ROUND(F15/(1+I15),2),IF(G15&gt;0,-ROUND(G15/(1+I15),2),0))</f>
        <v/>
      </c>
    </row>
    <row r="16">
      <c r="A16" s="15" t="n"/>
      <c r="B16" s="15" t="inlineStr">
        <is>
          <t>TOTALS</t>
        </is>
      </c>
      <c r="C16" s="15" t="n"/>
      <c r="D16" s="15" t="n"/>
      <c r="E16" s="15" t="n"/>
      <c r="F16" s="35">
        <f>SUM(F6:F15)</f>
        <v/>
      </c>
      <c r="G16" s="35">
        <f>SUM(G6:G15)</f>
        <v/>
      </c>
      <c r="H16" s="35">
        <f>H15</f>
        <v/>
      </c>
      <c r="I16" s="15" t="n"/>
      <c r="J16" s="35">
        <f>SUM(J6:J15)</f>
        <v/>
      </c>
    </row>
    <row r="17">
      <c r="B17" s="17" t="inlineStr">
        <is>
          <t>Net Cash Flow This Period:</t>
        </is>
      </c>
      <c r="F17" s="36">
        <f>F16-G16</f>
        <v/>
      </c>
      <c r="H17" s="17">
        <f>IF(F16-G16&gt;=0,"Positive","Negative")</f>
        <v/>
      </c>
    </row>
  </sheetData>
  <mergeCells count="2">
    <mergeCell ref="A1:J1"/>
    <mergeCell ref="L3:M3"/>
  </mergeCells>
  <conditionalFormatting sqref="H6:H16">
    <cfRule type="expression" priority="1" dxfId="0">
      <formula>H6&lt;0</formula>
    </cfRule>
    <cfRule type="expression" priority="2" dxfId="1">
      <formula>H6&gt;=0</formula>
    </cfRule>
  </conditionalFormatting>
  <dataValidations count="1">
    <dataValidation sqref="C6:C15" showErrorMessage="1" showInputMessage="1" allowBlank="1" type="list">
      <formula1>"Sales,Office Supplies,Utilities,Rent,Wages,Travel,Bank Charges"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4" customWidth="1" min="5" max="5"/>
    <col width="4" customWidth="1" min="6" max="6"/>
  </cols>
  <sheetData>
    <row r="1" ht="26" customHeight="1">
      <c r="A1" s="19" t="inlineStr">
        <is>
          <t>Cash Book Summary Dashboard – June 2026</t>
        </is>
      </c>
    </row>
    <row r="2"/>
    <row r="3">
      <c r="A3" s="3" t="inlineStr">
        <is>
          <t>Key Metrics</t>
        </is>
      </c>
    </row>
    <row r="4">
      <c r="A4" s="11" t="inlineStr">
        <is>
          <t>Opening Balance</t>
        </is>
      </c>
      <c r="B4" s="37">
        <f>'Cash Book'!H5</f>
        <v/>
      </c>
    </row>
    <row r="5">
      <c r="A5" s="14" t="inlineStr">
        <is>
          <t>Total Money In</t>
        </is>
      </c>
      <c r="B5" s="37">
        <f>'Cash Book'!F16</f>
        <v/>
      </c>
    </row>
    <row r="6">
      <c r="A6" s="11" t="inlineStr">
        <is>
          <t>Total Money Out</t>
        </is>
      </c>
      <c r="B6" s="37">
        <f>'Cash Book'!G16</f>
        <v/>
      </c>
    </row>
    <row r="7">
      <c r="A7" s="14" t="inlineStr">
        <is>
          <t>Closing Balance</t>
        </is>
      </c>
      <c r="B7" s="37">
        <f>'Cash Book'!H16</f>
        <v/>
      </c>
    </row>
    <row r="8">
      <c r="A8" s="11" t="inlineStr">
        <is>
          <t>Net Cash Flow</t>
        </is>
      </c>
      <c r="B8" s="37">
        <f>'Cash Book'!F16-'Cash Book'!G16</f>
        <v/>
      </c>
    </row>
    <row r="9">
      <c r="A9" s="14" t="inlineStr">
        <is>
          <t>Number of Transactions</t>
        </is>
      </c>
      <c r="B9" s="21">
        <f>COUNTA('Cash Book'!B6:B15)</f>
        <v/>
      </c>
    </row>
    <row r="10">
      <c r="A10" s="11" t="inlineStr">
        <is>
          <t>Money In Transactions</t>
        </is>
      </c>
      <c r="B10" s="21">
        <f>COUNTIF('Cash Book'!F6:F15,"&gt;0")</f>
        <v/>
      </c>
    </row>
    <row r="11">
      <c r="A11" s="14" t="inlineStr">
        <is>
          <t>Money Out Transactions</t>
        </is>
      </c>
      <c r="B11" s="21">
        <f>COUNTIF('Cash Book'!G6:G15,"&gt;0")</f>
        <v/>
      </c>
    </row>
    <row r="12">
      <c r="A12" s="11" t="inlineStr">
        <is>
          <t>Average Transaction Value</t>
        </is>
      </c>
      <c r="B12" s="37">
        <f>IFERROR(('Cash Book'!F16+'Cash Book'!G16)/COUNTA('Cash Book'!B6:B15),0)</f>
        <v/>
      </c>
    </row>
    <row r="13"/>
    <row r="14">
      <c r="A14" s="3" t="inlineStr">
        <is>
          <t>Category Summary</t>
        </is>
      </c>
    </row>
    <row r="15">
      <c r="A15" s="4" t="inlineStr">
        <is>
          <t>Category</t>
        </is>
      </c>
      <c r="B15" s="4" t="inlineStr">
        <is>
          <t>Total In (£)</t>
        </is>
      </c>
      <c r="C15" s="4" t="inlineStr">
        <is>
          <t>Total Out (£)</t>
        </is>
      </c>
      <c r="D15" s="4" t="inlineStr">
        <is>
          <t>Net (£)</t>
        </is>
      </c>
    </row>
    <row r="16">
      <c r="A16" s="22" t="inlineStr">
        <is>
          <t>Sales</t>
        </is>
      </c>
      <c r="B16" s="38">
        <f>SUMIF('Cash Book'!C6:C15,A16,'Cash Book'!F6:F15)</f>
        <v/>
      </c>
      <c r="C16" s="38">
        <f>SUMIF('Cash Book'!C6:C15,A16,'Cash Book'!G6:G15)</f>
        <v/>
      </c>
      <c r="D16" s="38">
        <f>B16-C16</f>
        <v/>
      </c>
    </row>
    <row r="17">
      <c r="A17" s="24" t="inlineStr">
        <is>
          <t>Office Supplies</t>
        </is>
      </c>
      <c r="B17" s="38">
        <f>SUMIF('Cash Book'!C6:C15,A17,'Cash Book'!F6:F15)</f>
        <v/>
      </c>
      <c r="C17" s="38">
        <f>SUMIF('Cash Book'!C6:C15,A17,'Cash Book'!G6:G15)</f>
        <v/>
      </c>
      <c r="D17" s="38">
        <f>B17-C17</f>
        <v/>
      </c>
    </row>
    <row r="18">
      <c r="A18" s="22" t="inlineStr">
        <is>
          <t>Utilities</t>
        </is>
      </c>
      <c r="B18" s="38">
        <f>SUMIF('Cash Book'!C6:C15,A18,'Cash Book'!F6:F15)</f>
        <v/>
      </c>
      <c r="C18" s="38">
        <f>SUMIF('Cash Book'!C6:C15,A18,'Cash Book'!G6:G15)</f>
        <v/>
      </c>
      <c r="D18" s="38">
        <f>B18-C18</f>
        <v/>
      </c>
    </row>
    <row r="19">
      <c r="A19" s="24" t="inlineStr">
        <is>
          <t>Rent</t>
        </is>
      </c>
      <c r="B19" s="38">
        <f>SUMIF('Cash Book'!C6:C15,A19,'Cash Book'!F6:F15)</f>
        <v/>
      </c>
      <c r="C19" s="38">
        <f>SUMIF('Cash Book'!C6:C15,A19,'Cash Book'!G6:G15)</f>
        <v/>
      </c>
      <c r="D19" s="38">
        <f>B19-C19</f>
        <v/>
      </c>
    </row>
    <row r="20">
      <c r="A20" s="22" t="inlineStr">
        <is>
          <t>Wages</t>
        </is>
      </c>
      <c r="B20" s="38">
        <f>SUMIF('Cash Book'!C6:C15,A20,'Cash Book'!F6:F15)</f>
        <v/>
      </c>
      <c r="C20" s="38">
        <f>SUMIF('Cash Book'!C6:C15,A20,'Cash Book'!G6:G15)</f>
        <v/>
      </c>
      <c r="D20" s="38">
        <f>B20-C20</f>
        <v/>
      </c>
    </row>
    <row r="21">
      <c r="A21" s="24" t="inlineStr">
        <is>
          <t>Travel</t>
        </is>
      </c>
      <c r="B21" s="38">
        <f>SUMIF('Cash Book'!C6:C15,A21,'Cash Book'!F6:F15)</f>
        <v/>
      </c>
      <c r="C21" s="38">
        <f>SUMIF('Cash Book'!C6:C15,A21,'Cash Book'!G6:G15)</f>
        <v/>
      </c>
      <c r="D21" s="38">
        <f>B21-C21</f>
        <v/>
      </c>
    </row>
    <row r="22">
      <c r="A22" s="22" t="inlineStr">
        <is>
          <t>Bank Charges</t>
        </is>
      </c>
      <c r="B22" s="38">
        <f>SUMIF('Cash Book'!C6:C15,A22,'Cash Book'!F6:F15)</f>
        <v/>
      </c>
      <c r="C22" s="38">
        <f>SUMIF('Cash Book'!C6:C15,A22,'Cash Book'!G6:G15)</f>
        <v/>
      </c>
      <c r="D22" s="38">
        <f>B22-C22</f>
        <v/>
      </c>
    </row>
    <row r="23"/>
    <row r="24"/>
    <row r="25">
      <c r="A25" s="25" t="inlineStr">
        <is>
          <t>Total Money In</t>
        </is>
      </c>
      <c r="B25" s="38">
        <f>'Cash Book'!F16</f>
        <v/>
      </c>
    </row>
    <row r="26">
      <c r="A26" s="25" t="inlineStr">
        <is>
          <t>Total Money Out</t>
        </is>
      </c>
      <c r="B26" s="38">
        <f>'Cash Book'!G16</f>
        <v/>
      </c>
    </row>
  </sheetData>
  <mergeCells count="3">
    <mergeCell ref="A1:F1"/>
    <mergeCell ref="A3:B3"/>
    <mergeCell ref="A14:D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9" t="inlineStr">
        <is>
          <t>How to Use This Cash Book Template</t>
        </is>
      </c>
    </row>
    <row r="2"/>
    <row r="3">
      <c r="A3" s="4" t="inlineStr">
        <is>
          <t>Sheet / Column</t>
        </is>
      </c>
      <c r="B3" s="4" t="inlineStr">
        <is>
          <t>Guidance</t>
        </is>
      </c>
    </row>
    <row r="4" ht="32" customHeight="1">
      <c r="A4" s="26" t="inlineStr">
        <is>
          <t>Cash Book sheet</t>
        </is>
      </c>
      <c r="B4" s="27" t="inlineStr">
        <is>
          <t>Records every transaction through your business bank account, in date order, starting from the Opening Balance row.</t>
        </is>
      </c>
    </row>
    <row r="5" ht="32" customHeight="1">
      <c r="A5" s="28" t="inlineStr">
        <is>
          <t>Date</t>
        </is>
      </c>
      <c r="B5" s="29" t="inlineStr">
        <is>
          <t>Enter the transaction date in DD/MM/YYYY format. Keep entries in chronological order for the Balance formula to work correctly.</t>
        </is>
      </c>
    </row>
    <row r="6" ht="32" customHeight="1">
      <c r="A6" s="26" t="inlineStr">
        <is>
          <t>Description</t>
        </is>
      </c>
      <c r="B6" s="27" t="inlineStr">
        <is>
          <t>A short note describing the transaction, e.g. invoice details or supplier name.</t>
        </is>
      </c>
    </row>
    <row r="7" ht="32" customHeight="1">
      <c r="A7" s="28" t="inlineStr">
        <is>
          <t>Category</t>
        </is>
      </c>
      <c r="B7" s="29" t="inlineStr">
        <is>
          <t>Choose from the dropdown list (Sales, Office Supplies, Utilities, Rent, Wages, Travel, Bank Charges). Used for VAT lookup and the Summary Dashboard.</t>
        </is>
      </c>
    </row>
    <row r="8" ht="32" customHeight="1">
      <c r="A8" s="26" t="inlineStr">
        <is>
          <t>Reference</t>
        </is>
      </c>
      <c r="B8" s="27" t="inlineStr">
        <is>
          <t>Invoice number, receipt reference or bank reference for audit trail purposes.</t>
        </is>
      </c>
    </row>
    <row r="9" ht="32" customHeight="1">
      <c r="A9" s="28" t="inlineStr">
        <is>
          <t>Payment Method</t>
        </is>
      </c>
      <c r="B9" s="29" t="inlineStr">
        <is>
          <t>How the transaction was made, e.g. Bank Transfer, Debit Card, Direct Debit, Standing Order.</t>
        </is>
      </c>
    </row>
    <row r="10" ht="32" customHeight="1">
      <c r="A10" s="26" t="inlineStr">
        <is>
          <t>Money In / Money Out</t>
        </is>
      </c>
      <c r="B10" s="27" t="inlineStr">
        <is>
          <t>Enter the gross amount received or paid. Only one of these two columns should hold a value per row.</t>
        </is>
      </c>
    </row>
    <row r="11" ht="32" customHeight="1">
      <c r="A11" s="28" t="inlineStr">
        <is>
          <t>Balance</t>
        </is>
      </c>
      <c r="B11" s="29" t="inlineStr">
        <is>
          <t>Automatically calculated: previous balance plus Money In minus Money Out. Do not overtype this formula.</t>
        </is>
      </c>
    </row>
    <row r="12" ht="32" customHeight="1">
      <c r="A12" s="26" t="inlineStr">
        <is>
          <t>VAT Rate</t>
        </is>
      </c>
      <c r="B12" s="27" t="inlineStr">
        <is>
          <t>Automatically looked up from the VAT Rate Lookup Table (columns L:M) using VLOOKUP based on the Category selected.</t>
        </is>
      </c>
    </row>
    <row r="13" ht="32" customHeight="1">
      <c r="A13" s="28" t="inlineStr">
        <is>
          <t>Net Amount</t>
        </is>
      </c>
      <c r="B13" s="29" t="inlineStr">
        <is>
          <t>Automatically calculates the amount excluding VAT, using the looked-up VAT rate.</t>
        </is>
      </c>
    </row>
    <row r="14" ht="32" customHeight="1">
      <c r="A14" s="26" t="inlineStr">
        <is>
          <t>Summary Dashboard sheet</t>
        </is>
      </c>
      <c r="B14" s="27" t="inlineStr">
        <is>
          <t>Shows key metrics (totals, transaction counts, averages), a category breakdown table, and three charts summarising cash flow.</t>
        </is>
      </c>
    </row>
    <row r="15" ht="32" customHeight="1">
      <c r="A15" s="28" t="inlineStr">
        <is>
          <t>Charts</t>
        </is>
      </c>
      <c r="B15" s="29" t="inlineStr">
        <is>
          <t>Bar chart compares Money In/Out by category; Pie chart shows overall In vs Out split; Line chart tracks the running balance across the period.</t>
        </is>
      </c>
    </row>
    <row r="16" ht="32" customHeight="1">
      <c r="A16" s="26" t="inlineStr">
        <is>
          <t>Data validation &amp; formatting</t>
        </is>
      </c>
      <c r="B16" s="27" t="inlineStr">
        <is>
          <t>Category column uses a dropdown list. Balance column is colour-coded green for a positive balance and red for a negative balance.</t>
        </is>
      </c>
    </row>
    <row r="17" ht="32" customHeight="1">
      <c r="A17" s="28" t="inlineStr">
        <is>
          <t>Adding new transactions</t>
        </is>
      </c>
      <c r="B17" s="29" t="inlineStr">
        <is>
          <t>Insert new rows above the TOTALS row in the Cash Book sheet, and copy the Balance, VAT Rate and Net Amount formulas down into the new rows.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2026-07-14T15:30:38Z</dcterms:created>
  <dcterms:modified xmlns:dcterms="http://purl.org/dc/terms/" xmlns:xsi="http://www.w3.org/2001/XMLSchema-instance" xsi:type="dcterms:W3CDTF">2026-07-14T15:30:38Z</dcterms:modified>
</cp:coreProperties>
</file>