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Job Costing" sheetId="1" state="visible" r:id="rId1"/>
    <sheet xmlns:r="http://schemas.openxmlformats.org/officeDocument/2006/relationships" name="Cost Breakdown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Instruction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YYYY"/>
    <numFmt numFmtId="165" formatCode="£#,##0.00"/>
    <numFmt numFmtId="166" formatCode="0.0%"/>
  </numFmts>
  <fonts count="5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color rgb="00FFFFFF"/>
      <sz val="11"/>
    </font>
    <font>
      <name val="Calibri"/>
      <b val="1"/>
      <sz val="10"/>
    </font>
    <font>
      <name val="Calibri"/>
      <sz val="10"/>
    </font>
  </fonts>
  <fills count="8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FFBEB"/>
      </patternFill>
    </fill>
    <fill>
      <patternFill patternType="solid">
        <fgColor rgb="00F0FDFA"/>
      </patternFill>
    </fill>
    <fill>
      <patternFill patternType="solid">
        <fgColor rgb="00FFFFFF"/>
      </patternFill>
    </fill>
    <fill>
      <patternFill patternType="solid">
        <fgColor rgb="00CCFBF1"/>
      </patternFill>
    </fill>
    <fill>
      <patternFill patternType="solid">
        <fgColor rgb="0014B8A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51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left" vertical="center"/>
    </xf>
    <xf numFmtId="164" fontId="0" fillId="4" borderId="1" applyAlignment="1" pivotButton="0" quotePrefix="0" xfId="0">
      <alignment horizontal="center" vertical="center"/>
    </xf>
    <xf numFmtId="165" fontId="0" fillId="3" borderId="1" pivotButton="0" quotePrefix="0" xfId="0"/>
    <xf numFmtId="165" fontId="0" fillId="4" borderId="1" applyAlignment="1" pivotButton="0" quotePrefix="0" xfId="0">
      <alignment horizontal="center" vertical="center"/>
    </xf>
    <xf numFmtId="166" fontId="0" fillId="4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center" vertical="center"/>
    </xf>
    <xf numFmtId="0" fontId="0" fillId="5" borderId="1" applyAlignment="1" pivotButton="0" quotePrefix="0" xfId="0">
      <alignment horizontal="left" vertical="center"/>
    </xf>
    <xf numFmtId="164" fontId="0" fillId="5" borderId="1" applyAlignment="1" pivotButton="0" quotePrefix="0" xfId="0">
      <alignment horizontal="center" vertical="center"/>
    </xf>
    <xf numFmtId="165" fontId="0" fillId="5" borderId="1" applyAlignment="1" pivotButton="0" quotePrefix="0" xfId="0">
      <alignment horizontal="center" vertical="center"/>
    </xf>
    <xf numFmtId="166" fontId="0" fillId="5" borderId="1" applyAlignment="1" pivotButton="0" quotePrefix="0" xfId="0">
      <alignment horizontal="center" vertical="center"/>
    </xf>
    <xf numFmtId="0" fontId="0" fillId="6" borderId="1" pivotButton="0" quotePrefix="0" xfId="0"/>
    <xf numFmtId="0" fontId="3" fillId="6" borderId="1" pivotButton="0" quotePrefix="0" xfId="0"/>
    <xf numFmtId="165" fontId="3" fillId="6" borderId="1" pivotButton="0" quotePrefix="0" xfId="0"/>
    <xf numFmtId="166" fontId="3" fillId="6" borderId="1" pivotButton="0" quotePrefix="0" xfId="0"/>
    <xf numFmtId="0" fontId="1" fillId="0" borderId="0" pivotButton="0" quotePrefix="0" xfId="0"/>
    <xf numFmtId="0" fontId="0" fillId="4" borderId="1" applyAlignment="1" pivotButton="0" quotePrefix="0" xfId="0">
      <alignment horizontal="center" vertical="center"/>
    </xf>
    <xf numFmtId="165" fontId="0" fillId="3" borderId="1" applyAlignment="1" pivotButton="0" quotePrefix="0" xfId="0">
      <alignment horizontal="center" vertical="center"/>
    </xf>
    <xf numFmtId="0" fontId="0" fillId="5" borderId="1" applyAlignment="1" pivotButton="0" quotePrefix="0" xfId="0">
      <alignment horizontal="center" vertical="center"/>
    </xf>
    <xf numFmtId="0" fontId="2" fillId="7" borderId="0" applyAlignment="1" pivotButton="0" quotePrefix="0" xfId="0">
      <alignment horizontal="center" vertical="center"/>
    </xf>
    <xf numFmtId="0" fontId="2" fillId="7" borderId="0" pivotButton="0" quotePrefix="0" xfId="0"/>
    <xf numFmtId="0" fontId="3" fillId="4" borderId="1" pivotButton="0" quotePrefix="0" xfId="0"/>
    <xf numFmtId="165" fontId="4" fillId="4" borderId="1" applyAlignment="1" pivotButton="0" quotePrefix="0" xfId="0">
      <alignment horizontal="center" vertical="center"/>
    </xf>
    <xf numFmtId="165" fontId="0" fillId="0" borderId="0" pivotButton="0" quotePrefix="0" xfId="0"/>
    <xf numFmtId="0" fontId="3" fillId="5" borderId="1" pivotButton="0" quotePrefix="0" xfId="0"/>
    <xf numFmtId="165" fontId="4" fillId="5" borderId="1" applyAlignment="1" pivotButton="0" quotePrefix="0" xfId="0">
      <alignment horizontal="center" vertical="center"/>
    </xf>
    <xf numFmtId="166" fontId="4" fillId="5" borderId="1" applyAlignment="1" pivotButton="0" quotePrefix="0" xfId="0">
      <alignment horizontal="center" vertical="center"/>
    </xf>
    <xf numFmtId="1" fontId="4" fillId="4" borderId="1" applyAlignment="1" pivotButton="0" quotePrefix="0" xfId="0">
      <alignment horizontal="center" vertical="center"/>
    </xf>
    <xf numFmtId="1" fontId="4" fillId="5" borderId="1" applyAlignment="1" pivotButton="0" quotePrefix="0" xfId="0">
      <alignment horizontal="center" vertical="center"/>
    </xf>
    <xf numFmtId="0" fontId="2" fillId="2" borderId="1" pivotButton="0" quotePrefix="0" xfId="0"/>
    <xf numFmtId="0" fontId="3" fillId="4" borderId="1" applyAlignment="1" pivotButton="0" quotePrefix="0" xfId="0">
      <alignment vertical="top"/>
    </xf>
    <xf numFmtId="0" fontId="4" fillId="4" borderId="1" applyAlignment="1" pivotButton="0" quotePrefix="0" xfId="0">
      <alignment horizontal="left" vertical="center" wrapText="1"/>
    </xf>
    <xf numFmtId="0" fontId="3" fillId="5" borderId="1" applyAlignment="1" pivotButton="0" quotePrefix="0" xfId="0">
      <alignment vertical="top"/>
    </xf>
    <xf numFmtId="0" fontId="4" fillId="5" borderId="1" applyAlignment="1" pivotButton="0" quotePrefix="0" xfId="0">
      <alignment horizontal="left" vertical="center" wrapText="1"/>
    </xf>
    <xf numFmtId="164" fontId="0" fillId="4" borderId="1" applyAlignment="1" pivotButton="0" quotePrefix="0" xfId="0">
      <alignment horizontal="center" vertical="center"/>
    </xf>
    <xf numFmtId="165" fontId="0" fillId="3" borderId="1" pivotButton="0" quotePrefix="0" xfId="0"/>
    <xf numFmtId="165" fontId="0" fillId="4" borderId="1" applyAlignment="1" pivotButton="0" quotePrefix="0" xfId="0">
      <alignment horizontal="center" vertical="center"/>
    </xf>
    <xf numFmtId="166" fontId="0" fillId="4" borderId="1" applyAlignment="1" pivotButton="0" quotePrefix="0" xfId="0">
      <alignment horizontal="center" vertical="center"/>
    </xf>
    <xf numFmtId="164" fontId="0" fillId="5" borderId="1" applyAlignment="1" pivotButton="0" quotePrefix="0" xfId="0">
      <alignment horizontal="center" vertical="center"/>
    </xf>
    <xf numFmtId="165" fontId="0" fillId="5" borderId="1" applyAlignment="1" pivotButton="0" quotePrefix="0" xfId="0">
      <alignment horizontal="center" vertical="center"/>
    </xf>
    <xf numFmtId="166" fontId="0" fillId="5" borderId="1" applyAlignment="1" pivotButton="0" quotePrefix="0" xfId="0">
      <alignment horizontal="center" vertical="center"/>
    </xf>
    <xf numFmtId="165" fontId="3" fillId="6" borderId="1" pivotButton="0" quotePrefix="0" xfId="0"/>
    <xf numFmtId="166" fontId="3" fillId="6" borderId="1" pivotButton="0" quotePrefix="0" xfId="0"/>
    <xf numFmtId="165" fontId="0" fillId="3" borderId="1" applyAlignment="1" pivotButton="0" quotePrefix="0" xfId="0">
      <alignment horizontal="center" vertical="center"/>
    </xf>
    <xf numFmtId="165" fontId="4" fillId="4" borderId="1" applyAlignment="1" pivotButton="0" quotePrefix="0" xfId="0">
      <alignment horizontal="center" vertical="center"/>
    </xf>
    <xf numFmtId="165" fontId="0" fillId="0" borderId="0" pivotButton="0" quotePrefix="0" xfId="0"/>
    <xf numFmtId="165" fontId="4" fillId="5" borderId="1" applyAlignment="1" pivotButton="0" quotePrefix="0" xfId="0">
      <alignment horizontal="center" vertical="center"/>
    </xf>
    <xf numFmtId="166" fontId="4" fillId="5" borderId="1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ont>
        <b val="1"/>
        <color rgb="00DC2626"/>
      </font>
      <fill>
        <patternFill patternType="solid">
          <fgColor rgb="00FEE2E2"/>
        </patternFill>
      </fill>
    </dxf>
    <dxf>
      <font>
        <b val="1"/>
        <color rgb="0022C55E"/>
      </font>
      <fill>
        <patternFill patternType="solid">
          <fgColor rgb="00DCFCE7"/>
        </patternFill>
      </fill>
    </dxf>
    <dxf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Profit by Job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'Dashboard'!E3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'Dashboard'!$D$4:$D$13</f>
            </numRef>
          </cat>
          <val>
            <numRef>
              <f>'Dashboard'!$E$4:$E$13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Job Ref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Profit (£)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Total Cost by Category</a:t>
            </a:r>
          </a:p>
        </rich>
      </tx>
    </title>
    <plotArea>
      <pieChart>
        <varyColors val="1"/>
        <ser>
          <idx val="0"/>
          <order val="0"/>
          <tx>
            <strRef>
              <f>'Dashboard'!H3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'Dashboard'!$G$4:$G$8</f>
            </numRef>
          </cat>
          <val>
            <numRef>
              <f>'Dashboard'!$H$4:$H$8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13</row>
      <rowOff>0</rowOff>
    </from>
    <ext cx="648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6</col>
      <colOff>0</colOff>
      <row>13</row>
      <rowOff>0</rowOff>
    </from>
    <ext cx="432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xSplit="2" ySplit="2" topLeftCell="C3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10" customWidth="1" min="1" max="1"/>
    <col width="26" customWidth="1" min="2" max="2"/>
    <col width="22" customWidth="1" min="3" max="3"/>
    <col width="15" customWidth="1" min="4" max="4"/>
    <col width="12" customWidth="1" min="5" max="5"/>
    <col width="12" customWidth="1" min="6" max="6"/>
    <col width="15" customWidth="1" min="7" max="7"/>
    <col width="13" customWidth="1" min="8" max="8"/>
    <col width="13" customWidth="1" min="9" max="9"/>
    <col width="15" customWidth="1" min="10" max="10"/>
    <col width="16" customWidth="1" min="11" max="11"/>
    <col width="13" customWidth="1" min="12" max="12"/>
    <col width="14" customWidth="1" min="13" max="13"/>
    <col width="13" customWidth="1" min="14" max="14"/>
    <col width="10" customWidth="1" min="15" max="15"/>
    <col width="12" customWidth="1" min="16" max="16"/>
  </cols>
  <sheetData>
    <row r="1" ht="24" customHeight="1">
      <c r="A1" s="1" t="inlineStr">
        <is>
          <t>Construction Job Costing Tracker — UK Sites 2026</t>
        </is>
      </c>
    </row>
    <row r="2" ht="32" customHeight="1">
      <c r="A2" s="2" t="inlineStr">
        <is>
          <t>Job Ref</t>
        </is>
      </c>
      <c r="B2" s="2" t="inlineStr">
        <is>
          <t>Job Name</t>
        </is>
      </c>
      <c r="C2" s="2" t="inlineStr">
        <is>
          <t>Client</t>
        </is>
      </c>
      <c r="D2" s="2" t="inlineStr">
        <is>
          <t>Site Location</t>
        </is>
      </c>
      <c r="E2" s="2" t="inlineStr">
        <is>
          <t>Start Date</t>
        </is>
      </c>
      <c r="F2" s="2" t="inlineStr">
        <is>
          <t>End Date</t>
        </is>
      </c>
      <c r="G2" s="2" t="inlineStr">
        <is>
          <t>Contract Value (£)</t>
        </is>
      </c>
      <c r="H2" s="2" t="inlineStr">
        <is>
          <t>Materials (£)</t>
        </is>
      </c>
      <c r="I2" s="2" t="inlineStr">
        <is>
          <t>Labour (£)</t>
        </is>
      </c>
      <c r="J2" s="2" t="inlineStr">
        <is>
          <t>Subcontractor (£)</t>
        </is>
      </c>
      <c r="K2" s="2" t="inlineStr">
        <is>
          <t>Plant &amp; Equipment (£)</t>
        </is>
      </c>
      <c r="L2" s="2" t="inlineStr">
        <is>
          <t>Overheads (£)</t>
        </is>
      </c>
      <c r="M2" s="2" t="inlineStr">
        <is>
          <t>Total Cost (£)</t>
        </is>
      </c>
      <c r="N2" s="2" t="inlineStr">
        <is>
          <t>Profit (£)</t>
        </is>
      </c>
      <c r="O2" s="2" t="inlineStr">
        <is>
          <t>Margin %</t>
        </is>
      </c>
      <c r="P2" s="2" t="inlineStr">
        <is>
          <t>Status</t>
        </is>
      </c>
    </row>
    <row r="3">
      <c r="A3" s="3" t="inlineStr">
        <is>
          <t>JB-101</t>
        </is>
      </c>
      <c r="B3" s="4" t="inlineStr">
        <is>
          <t>Riverside Apartments Refurb</t>
        </is>
      </c>
      <c r="C3" s="4" t="inlineStr">
        <is>
          <t>Thameside Housing Ltd</t>
        </is>
      </c>
      <c r="D3" s="4" t="inlineStr">
        <is>
          <t>London</t>
        </is>
      </c>
      <c r="E3" s="37" t="n">
        <v>46034</v>
      </c>
      <c r="F3" s="37" t="n">
        <v>46142</v>
      </c>
      <c r="G3" s="38" t="n">
        <v>185000</v>
      </c>
      <c r="H3" s="38" t="n">
        <v>62000</v>
      </c>
      <c r="I3" s="38" t="n">
        <v>54000</v>
      </c>
      <c r="J3" s="38" t="n">
        <v>28000</v>
      </c>
      <c r="K3" s="38" t="n">
        <v>9500</v>
      </c>
      <c r="L3" s="38" t="n">
        <v>12000</v>
      </c>
      <c r="M3" s="39">
        <f>SUM(H3:L3)</f>
        <v/>
      </c>
      <c r="N3" s="39">
        <f>G3-M3</f>
        <v/>
      </c>
      <c r="O3" s="40">
        <f>IFERROR(N3/G3,0)</f>
        <v/>
      </c>
      <c r="P3" s="4">
        <f>IF(N3&lt;0,"Loss",IF(O3&lt;0.1,"Low Margin","Healthy"))</f>
        <v/>
      </c>
    </row>
    <row r="4">
      <c r="A4" s="9" t="inlineStr">
        <is>
          <t>JB-102</t>
        </is>
      </c>
      <c r="B4" s="10" t="inlineStr">
        <is>
          <t>Oakfield School Extension</t>
        </is>
      </c>
      <c r="C4" s="10" t="inlineStr">
        <is>
          <t>Manchester City Council</t>
        </is>
      </c>
      <c r="D4" s="10" t="inlineStr">
        <is>
          <t>Manchester</t>
        </is>
      </c>
      <c r="E4" s="41" t="n">
        <v>46056</v>
      </c>
      <c r="F4" s="41" t="n">
        <v>46193</v>
      </c>
      <c r="G4" s="38" t="n">
        <v>240000</v>
      </c>
      <c r="H4" s="38" t="n">
        <v>78000</v>
      </c>
      <c r="I4" s="38" t="n">
        <v>71000</v>
      </c>
      <c r="J4" s="38" t="n">
        <v>35000</v>
      </c>
      <c r="K4" s="38" t="n">
        <v>11000</v>
      </c>
      <c r="L4" s="38" t="n">
        <v>15500</v>
      </c>
      <c r="M4" s="42">
        <f>SUM(H4:L4)</f>
        <v/>
      </c>
      <c r="N4" s="42">
        <f>G4-M4</f>
        <v/>
      </c>
      <c r="O4" s="43">
        <f>IFERROR(N4/G4,0)</f>
        <v/>
      </c>
      <c r="P4" s="10">
        <f>IF(N4&lt;0,"Loss",IF(O4&lt;0.1,"Low Margin","Healthy"))</f>
        <v/>
      </c>
    </row>
    <row r="5">
      <c r="A5" s="3" t="inlineStr">
        <is>
          <t>JB-103</t>
        </is>
      </c>
      <c r="B5" s="4" t="inlineStr">
        <is>
          <t>Birmingham Retail Fit-Out</t>
        </is>
      </c>
      <c r="C5" s="4" t="inlineStr">
        <is>
          <t>Midland Retail Group</t>
        </is>
      </c>
      <c r="D5" s="4" t="inlineStr">
        <is>
          <t>Birmingham</t>
        </is>
      </c>
      <c r="E5" s="37" t="n">
        <v>46042</v>
      </c>
      <c r="F5" s="37" t="n">
        <v>46096</v>
      </c>
      <c r="G5" s="38" t="n">
        <v>96000</v>
      </c>
      <c r="H5" s="38" t="n">
        <v>31000</v>
      </c>
      <c r="I5" s="38" t="n">
        <v>22000</v>
      </c>
      <c r="J5" s="38" t="n">
        <v>18000</v>
      </c>
      <c r="K5" s="38" t="n">
        <v>5200</v>
      </c>
      <c r="L5" s="38" t="n">
        <v>6800</v>
      </c>
      <c r="M5" s="39">
        <f>SUM(H5:L5)</f>
        <v/>
      </c>
      <c r="N5" s="39">
        <f>G5-M5</f>
        <v/>
      </c>
      <c r="O5" s="40">
        <f>IFERROR(N5/G5,0)</f>
        <v/>
      </c>
      <c r="P5" s="4">
        <f>IF(N5&lt;0,"Loss",IF(O5&lt;0.1,"Low Margin","Healthy"))</f>
        <v/>
      </c>
    </row>
    <row r="6">
      <c r="A6" s="9" t="inlineStr">
        <is>
          <t>JB-104</t>
        </is>
      </c>
      <c r="B6" s="10" t="inlineStr">
        <is>
          <t>Leeds Warehouse Roofing</t>
        </is>
      </c>
      <c r="C6" s="10" t="inlineStr">
        <is>
          <t>Northern Logistics plc</t>
        </is>
      </c>
      <c r="D6" s="10" t="inlineStr">
        <is>
          <t>Leeds</t>
        </is>
      </c>
      <c r="E6" s="41" t="n">
        <v>46082</v>
      </c>
      <c r="F6" s="41" t="n">
        <v>46122</v>
      </c>
      <c r="G6" s="38" t="n">
        <v>58000</v>
      </c>
      <c r="H6" s="38" t="n">
        <v>21000</v>
      </c>
      <c r="I6" s="38" t="n">
        <v>14500</v>
      </c>
      <c r="J6" s="38" t="n">
        <v>9000</v>
      </c>
      <c r="K6" s="38" t="n">
        <v>3600</v>
      </c>
      <c r="L6" s="38" t="n">
        <v>4200</v>
      </c>
      <c r="M6" s="42">
        <f>SUM(H6:L6)</f>
        <v/>
      </c>
      <c r="N6" s="42">
        <f>G6-M6</f>
        <v/>
      </c>
      <c r="O6" s="43">
        <f>IFERROR(N6/G6,0)</f>
        <v/>
      </c>
      <c r="P6" s="10">
        <f>IF(N6&lt;0,"Loss",IF(O6&lt;0.1,"Low Margin","Healthy"))</f>
        <v/>
      </c>
    </row>
    <row r="7">
      <c r="A7" s="3" t="inlineStr">
        <is>
          <t>JB-105</t>
        </is>
      </c>
      <c r="B7" s="4" t="inlineStr">
        <is>
          <t>Bristol Housing Development</t>
        </is>
      </c>
      <c r="C7" s="4" t="inlineStr">
        <is>
          <t>West Country Homes</t>
        </is>
      </c>
      <c r="D7" s="4" t="inlineStr">
        <is>
          <t>Bristol</t>
        </is>
      </c>
      <c r="E7" s="37" t="n">
        <v>46068</v>
      </c>
      <c r="F7" s="37" t="n">
        <v>46264</v>
      </c>
      <c r="G7" s="38" t="n">
        <v>420000</v>
      </c>
      <c r="H7" s="38" t="n">
        <v>145000</v>
      </c>
      <c r="I7" s="38" t="n">
        <v>120000</v>
      </c>
      <c r="J7" s="38" t="n">
        <v>62000</v>
      </c>
      <c r="K7" s="38" t="n">
        <v>21000</v>
      </c>
      <c r="L7" s="38" t="n">
        <v>26000</v>
      </c>
      <c r="M7" s="39">
        <f>SUM(H7:L7)</f>
        <v/>
      </c>
      <c r="N7" s="39">
        <f>G7-M7</f>
        <v/>
      </c>
      <c r="O7" s="40">
        <f>IFERROR(N7/G7,0)</f>
        <v/>
      </c>
      <c r="P7" s="4">
        <f>IF(N7&lt;0,"Loss",IF(O7&lt;0.1,"Low Margin","Healthy"))</f>
        <v/>
      </c>
    </row>
    <row r="8">
      <c r="A8" s="9" t="inlineStr">
        <is>
          <t>JB-106</t>
        </is>
      </c>
      <c r="B8" s="10" t="inlineStr">
        <is>
          <t>Glasgow Office Refurbishment</t>
        </is>
      </c>
      <c r="C8" s="10" t="inlineStr">
        <is>
          <t>Clyde Business Park</t>
        </is>
      </c>
      <c r="D8" s="10" t="inlineStr">
        <is>
          <t>Glasgow</t>
        </is>
      </c>
      <c r="E8" s="41" t="n">
        <v>46091</v>
      </c>
      <c r="F8" s="41" t="n">
        <v>46167</v>
      </c>
      <c r="G8" s="38" t="n">
        <v>132000</v>
      </c>
      <c r="H8" s="38" t="n">
        <v>42000</v>
      </c>
      <c r="I8" s="38" t="n">
        <v>38000</v>
      </c>
      <c r="J8" s="38" t="n">
        <v>21000</v>
      </c>
      <c r="K8" s="38" t="n">
        <v>7000</v>
      </c>
      <c r="L8" s="38" t="n">
        <v>9500</v>
      </c>
      <c r="M8" s="42">
        <f>SUM(H8:L8)</f>
        <v/>
      </c>
      <c r="N8" s="42">
        <f>G8-M8</f>
        <v/>
      </c>
      <c r="O8" s="43">
        <f>IFERROR(N8/G8,0)</f>
        <v/>
      </c>
      <c r="P8" s="10">
        <f>IF(N8&lt;0,"Loss",IF(O8&lt;0.1,"Low Margin","Healthy"))</f>
        <v/>
      </c>
    </row>
    <row r="9">
      <c r="A9" s="3" t="inlineStr">
        <is>
          <t>JB-107</t>
        </is>
      </c>
      <c r="B9" s="4" t="inlineStr">
        <is>
          <t>Sheffield Sports Hall</t>
        </is>
      </c>
      <c r="C9" s="4" t="inlineStr">
        <is>
          <t>Sheffield Leisure Trust</t>
        </is>
      </c>
      <c r="D9" s="4" t="inlineStr">
        <is>
          <t>Sheffield</t>
        </is>
      </c>
      <c r="E9" s="37" t="n">
        <v>46027</v>
      </c>
      <c r="F9" s="37" t="n">
        <v>46143</v>
      </c>
      <c r="G9" s="38" t="n">
        <v>175000</v>
      </c>
      <c r="H9" s="38" t="n">
        <v>58000</v>
      </c>
      <c r="I9" s="38" t="n">
        <v>49000</v>
      </c>
      <c r="J9" s="38" t="n">
        <v>26000</v>
      </c>
      <c r="K9" s="38" t="n">
        <v>8800</v>
      </c>
      <c r="L9" s="38" t="n">
        <v>11200</v>
      </c>
      <c r="M9" s="39">
        <f>SUM(H9:L9)</f>
        <v/>
      </c>
      <c r="N9" s="39">
        <f>G9-M9</f>
        <v/>
      </c>
      <c r="O9" s="40">
        <f>IFERROR(N9/G9,0)</f>
        <v/>
      </c>
      <c r="P9" s="4">
        <f>IF(N9&lt;0,"Loss",IF(O9&lt;0.1,"Low Margin","Healthy"))</f>
        <v/>
      </c>
    </row>
    <row r="10">
      <c r="A10" s="9" t="inlineStr">
        <is>
          <t>JB-108</t>
        </is>
      </c>
      <c r="B10" s="10" t="inlineStr">
        <is>
          <t>Liverpool Bridge Repairs</t>
        </is>
      </c>
      <c r="C10" s="10" t="inlineStr">
        <is>
          <t>Merseyside Highways</t>
        </is>
      </c>
      <c r="D10" s="10" t="inlineStr">
        <is>
          <t>Liverpool</t>
        </is>
      </c>
      <c r="E10" s="41" t="n">
        <v>46113</v>
      </c>
      <c r="F10" s="41" t="n">
        <v>46188</v>
      </c>
      <c r="G10" s="38" t="n">
        <v>88000</v>
      </c>
      <c r="H10" s="38" t="n">
        <v>27000</v>
      </c>
      <c r="I10" s="38" t="n">
        <v>24000</v>
      </c>
      <c r="J10" s="38" t="n">
        <v>15000</v>
      </c>
      <c r="K10" s="38" t="n">
        <v>5000</v>
      </c>
      <c r="L10" s="38" t="n">
        <v>6100</v>
      </c>
      <c r="M10" s="42">
        <f>SUM(H10:L10)</f>
        <v/>
      </c>
      <c r="N10" s="42">
        <f>G10-M10</f>
        <v/>
      </c>
      <c r="O10" s="43">
        <f>IFERROR(N10/G10,0)</f>
        <v/>
      </c>
      <c r="P10" s="10">
        <f>IF(N10&lt;0,"Loss",IF(O10&lt;0.1,"Low Margin","Healthy"))</f>
        <v/>
      </c>
    </row>
    <row r="11">
      <c r="A11" s="3" t="inlineStr">
        <is>
          <t>JB-109</t>
        </is>
      </c>
      <c r="B11" s="4" t="inlineStr">
        <is>
          <t>Newcastle Care Home Build</t>
        </is>
      </c>
      <c r="C11" s="4" t="inlineStr">
        <is>
          <t>Tyneside Care Group</t>
        </is>
      </c>
      <c r="D11" s="4" t="inlineStr">
        <is>
          <t>Newcastle</t>
        </is>
      </c>
      <c r="E11" s="37" t="n">
        <v>46073</v>
      </c>
      <c r="F11" s="37" t="n">
        <v>46295</v>
      </c>
      <c r="G11" s="38" t="n">
        <v>310000</v>
      </c>
      <c r="H11" s="38" t="n">
        <v>105000</v>
      </c>
      <c r="I11" s="38" t="n">
        <v>88000</v>
      </c>
      <c r="J11" s="38" t="n">
        <v>47000</v>
      </c>
      <c r="K11" s="38" t="n">
        <v>16000</v>
      </c>
      <c r="L11" s="38" t="n">
        <v>19500</v>
      </c>
      <c r="M11" s="39">
        <f>SUM(H11:L11)</f>
        <v/>
      </c>
      <c r="N11" s="39">
        <f>G11-M11</f>
        <v/>
      </c>
      <c r="O11" s="40">
        <f>IFERROR(N11/G11,0)</f>
        <v/>
      </c>
      <c r="P11" s="4">
        <f>IF(N11&lt;0,"Loss",IF(O11&lt;0.1,"Low Margin","Healthy"))</f>
        <v/>
      </c>
    </row>
    <row r="12">
      <c r="A12" s="9" t="inlineStr">
        <is>
          <t>JB-110</t>
        </is>
      </c>
      <c r="B12" s="10" t="inlineStr">
        <is>
          <t>Cardiff Retail Park Unit</t>
        </is>
      </c>
      <c r="C12" s="10" t="inlineStr">
        <is>
          <t>Capital Retail Ltd</t>
        </is>
      </c>
      <c r="D12" s="10" t="inlineStr">
        <is>
          <t>Cardiff</t>
        </is>
      </c>
      <c r="E12" s="41" t="n">
        <v>46099</v>
      </c>
      <c r="F12" s="41" t="n">
        <v>46172</v>
      </c>
      <c r="G12" s="38" t="n">
        <v>76000</v>
      </c>
      <c r="H12" s="38" t="n">
        <v>24000</v>
      </c>
      <c r="I12" s="38" t="n">
        <v>19000</v>
      </c>
      <c r="J12" s="38" t="n">
        <v>12500</v>
      </c>
      <c r="K12" s="38" t="n">
        <v>4200</v>
      </c>
      <c r="L12" s="38" t="n">
        <v>5300</v>
      </c>
      <c r="M12" s="42">
        <f>SUM(H12:L12)</f>
        <v/>
      </c>
      <c r="N12" s="42">
        <f>G12-M12</f>
        <v/>
      </c>
      <c r="O12" s="43">
        <f>IFERROR(N12/G12,0)</f>
        <v/>
      </c>
      <c r="P12" s="10">
        <f>IF(N12&lt;0,"Loss",IF(O12&lt;0.1,"Low Margin","Healthy"))</f>
        <v/>
      </c>
    </row>
    <row r="13">
      <c r="A13" s="14" t="n"/>
      <c r="B13" s="15" t="inlineStr">
        <is>
          <t>TOTALS</t>
        </is>
      </c>
      <c r="C13" s="14" t="n"/>
      <c r="D13" s="14" t="n"/>
      <c r="E13" s="14" t="n"/>
      <c r="F13" s="14" t="n"/>
      <c r="G13" s="44">
        <f>SUM(G3:G12)</f>
        <v/>
      </c>
      <c r="H13" s="44">
        <f>SUM(H3:H12)</f>
        <v/>
      </c>
      <c r="I13" s="44">
        <f>SUM(I3:I12)</f>
        <v/>
      </c>
      <c r="J13" s="44">
        <f>SUM(J3:J12)</f>
        <v/>
      </c>
      <c r="K13" s="44">
        <f>SUM(K3:K12)</f>
        <v/>
      </c>
      <c r="L13" s="44">
        <f>SUM(L3:L12)</f>
        <v/>
      </c>
      <c r="M13" s="44">
        <f>SUM(M3:M12)</f>
        <v/>
      </c>
      <c r="N13" s="44">
        <f>SUM(N3:N12)</f>
        <v/>
      </c>
      <c r="O13" s="45">
        <f>IFERROR(N13/G13,0)</f>
        <v/>
      </c>
      <c r="P13" s="14" t="n"/>
    </row>
  </sheetData>
  <mergeCells count="1">
    <mergeCell ref="A1:P1"/>
  </mergeCells>
  <conditionalFormatting sqref="P3:P12">
    <cfRule type="expression" priority="1" dxfId="0" stopIfTrue="1">
      <formula>P3="Loss"</formula>
    </cfRule>
    <cfRule type="expression" priority="2" dxfId="1" stopIfTrue="1">
      <formula>P3="Healthy"</formula>
    </cfRule>
  </conditionalFormatting>
  <conditionalFormatting sqref="O3:O12">
    <cfRule type="cellIs" priority="3" operator="lessThan" dxfId="2">
      <formula>0</formula>
    </cfRule>
  </conditionalFormatting>
  <dataValidations count="1">
    <dataValidation sqref="P3:P12" showErrorMessage="1" showInputMessage="1" allowBlank="1" type="list">
      <formula1>"Healthy,Low Margin,Loss"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pane xSplit="2" ySplit="2" topLeftCell="C3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10" customWidth="1" min="1" max="1"/>
    <col width="10" customWidth="1" min="2" max="2"/>
    <col width="26" customWidth="1" min="3" max="3"/>
    <col width="16" customWidth="1" min="4" max="4"/>
    <col width="24" customWidth="1" min="5" max="5"/>
    <col width="12" customWidth="1" min="6" max="6"/>
    <col width="32" customWidth="1" min="7" max="7"/>
    <col width="13" customWidth="1" min="8" max="8"/>
    <col width="16" customWidth="1" min="9" max="9"/>
  </cols>
  <sheetData>
    <row r="1" ht="22" customHeight="1">
      <c r="A1" s="18" t="inlineStr">
        <is>
          <t>Cost Line Detail — Purchase &amp; Labour Entries</t>
        </is>
      </c>
    </row>
    <row r="2" ht="30" customHeight="1">
      <c r="A2" s="2" t="inlineStr">
        <is>
          <t>Line Ref</t>
        </is>
      </c>
      <c r="B2" s="2" t="inlineStr">
        <is>
          <t>Job Ref</t>
        </is>
      </c>
      <c r="C2" s="2" t="inlineStr">
        <is>
          <t>Job Name</t>
        </is>
      </c>
      <c r="D2" s="2" t="inlineStr">
        <is>
          <t>Cost Category</t>
        </is>
      </c>
      <c r="E2" s="2" t="inlineStr">
        <is>
          <t>Supplier</t>
        </is>
      </c>
      <c r="F2" s="2" t="inlineStr">
        <is>
          <t>Date</t>
        </is>
      </c>
      <c r="G2" s="2" t="inlineStr">
        <is>
          <t>Description</t>
        </is>
      </c>
      <c r="H2" s="2" t="inlineStr">
        <is>
          <t>Amount (£)</t>
        </is>
      </c>
      <c r="I2" s="2" t="inlineStr">
        <is>
          <t>% of Job Total Cost</t>
        </is>
      </c>
    </row>
    <row r="3">
      <c r="A3" s="3" t="inlineStr">
        <is>
          <t>CL-001</t>
        </is>
      </c>
      <c r="B3" s="19" t="inlineStr">
        <is>
          <t>JB-101</t>
        </is>
      </c>
      <c r="C3" s="4">
        <f>IFERROR(VLOOKUP(B3,'Job Costing'!$A$3:$B$12,2,FALSE),"")</f>
        <v/>
      </c>
      <c r="D3" s="19" t="inlineStr">
        <is>
          <t>Materials</t>
        </is>
      </c>
      <c r="E3" s="4" t="inlineStr">
        <is>
          <t>BuildRight Supplies Ltd</t>
        </is>
      </c>
      <c r="F3" s="37" t="n">
        <v>46037</v>
      </c>
      <c r="G3" s="4" t="inlineStr">
        <is>
          <t>Bricks and blockwork delivery</t>
        </is>
      </c>
      <c r="H3" s="46" t="n">
        <v>18500</v>
      </c>
      <c r="I3" s="40">
        <f>IFERROR(H3/VLOOKUP(B3,'Job Costing'!$A$3:$M$12,13,FALSE),0)</f>
        <v/>
      </c>
    </row>
    <row r="4">
      <c r="A4" s="9" t="inlineStr">
        <is>
          <t>CL-002</t>
        </is>
      </c>
      <c r="B4" s="21" t="inlineStr">
        <is>
          <t>JB-101</t>
        </is>
      </c>
      <c r="C4" s="10">
        <f>IFERROR(VLOOKUP(B4,'Job Costing'!$A$3:$B$12,2,FALSE),"")</f>
        <v/>
      </c>
      <c r="D4" s="21" t="inlineStr">
        <is>
          <t>Labour</t>
        </is>
      </c>
      <c r="E4" s="10" t="inlineStr">
        <is>
          <t>Site Crew Direct</t>
        </is>
      </c>
      <c r="F4" s="41" t="n">
        <v>46044</v>
      </c>
      <c r="G4" s="10" t="inlineStr">
        <is>
          <t>Bricklayers weekly wages</t>
        </is>
      </c>
      <c r="H4" s="46" t="n">
        <v>9200</v>
      </c>
      <c r="I4" s="43">
        <f>IFERROR(H4/VLOOKUP(B4,'Job Costing'!$A$3:$M$12,13,FALSE),0)</f>
        <v/>
      </c>
    </row>
    <row r="5">
      <c r="A5" s="3" t="inlineStr">
        <is>
          <t>CL-003</t>
        </is>
      </c>
      <c r="B5" s="19" t="inlineStr">
        <is>
          <t>JB-102</t>
        </is>
      </c>
      <c r="C5" s="4">
        <f>IFERROR(VLOOKUP(B5,'Job Costing'!$A$3:$B$12,2,FALSE),"")</f>
        <v/>
      </c>
      <c r="D5" s="19" t="inlineStr">
        <is>
          <t>Subcontractor</t>
        </is>
      </c>
      <c r="E5" s="4" t="inlineStr">
        <is>
          <t>Apex Electrical Ltd</t>
        </is>
      </c>
      <c r="F5" s="37" t="n">
        <v>46063</v>
      </c>
      <c r="G5" s="4" t="inlineStr">
        <is>
          <t>Electrical first fix</t>
        </is>
      </c>
      <c r="H5" s="46" t="n">
        <v>14000</v>
      </c>
      <c r="I5" s="40">
        <f>IFERROR(H5/VLOOKUP(B5,'Job Costing'!$A$3:$M$12,13,FALSE),0)</f>
        <v/>
      </c>
    </row>
    <row r="6">
      <c r="A6" s="9" t="inlineStr">
        <is>
          <t>CL-004</t>
        </is>
      </c>
      <c r="B6" s="21" t="inlineStr">
        <is>
          <t>JB-103</t>
        </is>
      </c>
      <c r="C6" s="10">
        <f>IFERROR(VLOOKUP(B6,'Job Costing'!$A$3:$B$12,2,FALSE),"")</f>
        <v/>
      </c>
      <c r="D6" s="21" t="inlineStr">
        <is>
          <t>Plant</t>
        </is>
      </c>
      <c r="E6" s="10" t="inlineStr">
        <is>
          <t>HireMaster Equipment</t>
        </is>
      </c>
      <c r="F6" s="41" t="n">
        <v>46047</v>
      </c>
      <c r="G6" s="10" t="inlineStr">
        <is>
          <t>Scaffold tower hire, 4 weeks</t>
        </is>
      </c>
      <c r="H6" s="46" t="n">
        <v>3200</v>
      </c>
      <c r="I6" s="43">
        <f>IFERROR(H6/VLOOKUP(B6,'Job Costing'!$A$3:$M$12,13,FALSE),0)</f>
        <v/>
      </c>
    </row>
    <row r="7">
      <c r="A7" s="3" t="inlineStr">
        <is>
          <t>CL-005</t>
        </is>
      </c>
      <c r="B7" s="19" t="inlineStr">
        <is>
          <t>JB-104</t>
        </is>
      </c>
      <c r="C7" s="4">
        <f>IFERROR(VLOOKUP(B7,'Job Costing'!$A$3:$B$12,2,FALSE),"")</f>
        <v/>
      </c>
      <c r="D7" s="19" t="inlineStr">
        <is>
          <t>Materials</t>
        </is>
      </c>
      <c r="E7" s="4" t="inlineStr">
        <is>
          <t>Northern Roofing Supplies</t>
        </is>
      </c>
      <c r="F7" s="37" t="n">
        <v>46086</v>
      </c>
      <c r="G7" s="4" t="inlineStr">
        <is>
          <t>Roof tiles and battens</t>
        </is>
      </c>
      <c r="H7" s="46" t="n">
        <v>9800</v>
      </c>
      <c r="I7" s="40">
        <f>IFERROR(H7/VLOOKUP(B7,'Job Costing'!$A$3:$M$12,13,FALSE),0)</f>
        <v/>
      </c>
    </row>
    <row r="8">
      <c r="A8" s="9" t="inlineStr">
        <is>
          <t>CL-006</t>
        </is>
      </c>
      <c r="B8" s="21" t="inlineStr">
        <is>
          <t>JB-105</t>
        </is>
      </c>
      <c r="C8" s="10">
        <f>IFERROR(VLOOKUP(B8,'Job Costing'!$A$3:$B$12,2,FALSE),"")</f>
        <v/>
      </c>
      <c r="D8" s="21" t="inlineStr">
        <is>
          <t>Overheads</t>
        </is>
      </c>
      <c r="E8" s="10" t="inlineStr">
        <is>
          <t>West Country Homes Admin</t>
        </is>
      </c>
      <c r="F8" s="41" t="n">
        <v>46081</v>
      </c>
      <c r="G8" s="10" t="inlineStr">
        <is>
          <t>Site office and welfare costs</t>
        </is>
      </c>
      <c r="H8" s="46" t="n">
        <v>4100</v>
      </c>
      <c r="I8" s="43">
        <f>IFERROR(H8/VLOOKUP(B8,'Job Costing'!$A$3:$M$12,13,FALSE),0)</f>
        <v/>
      </c>
    </row>
    <row r="9">
      <c r="A9" s="3" t="inlineStr">
        <is>
          <t>CL-007</t>
        </is>
      </c>
      <c r="B9" s="19" t="inlineStr">
        <is>
          <t>JB-106</t>
        </is>
      </c>
      <c r="C9" s="4">
        <f>IFERROR(VLOOKUP(B9,'Job Costing'!$A$3:$B$12,2,FALSE),"")</f>
        <v/>
      </c>
      <c r="D9" s="19" t="inlineStr">
        <is>
          <t>Labour</t>
        </is>
      </c>
      <c r="E9" s="4" t="inlineStr">
        <is>
          <t>Clyde Trades Ltd</t>
        </is>
      </c>
      <c r="F9" s="37" t="n">
        <v>46099</v>
      </c>
      <c r="G9" s="4" t="inlineStr">
        <is>
          <t>Plasterers and painters</t>
        </is>
      </c>
      <c r="H9" s="46" t="n">
        <v>11500</v>
      </c>
      <c r="I9" s="40">
        <f>IFERROR(H9/VLOOKUP(B9,'Job Costing'!$A$3:$M$12,13,FALSE),0)</f>
        <v/>
      </c>
    </row>
    <row r="10">
      <c r="A10" s="9" t="inlineStr">
        <is>
          <t>CL-008</t>
        </is>
      </c>
      <c r="B10" s="21" t="inlineStr">
        <is>
          <t>JB-107</t>
        </is>
      </c>
      <c r="C10" s="10">
        <f>IFERROR(VLOOKUP(B10,'Job Costing'!$A$3:$B$12,2,FALSE),"")</f>
        <v/>
      </c>
      <c r="D10" s="21" t="inlineStr">
        <is>
          <t>Subcontractor</t>
        </is>
      </c>
      <c r="E10" s="10" t="inlineStr">
        <is>
          <t>Sheffield M&amp;E Services</t>
        </is>
      </c>
      <c r="F10" s="41" t="n">
        <v>46052</v>
      </c>
      <c r="G10" s="10" t="inlineStr">
        <is>
          <t>Mechanical and electrical install</t>
        </is>
      </c>
      <c r="H10" s="46" t="n">
        <v>15600</v>
      </c>
      <c r="I10" s="43">
        <f>IFERROR(H10/VLOOKUP(B10,'Job Costing'!$A$3:$M$12,13,FALSE),0)</f>
        <v/>
      </c>
    </row>
    <row r="11">
      <c r="A11" s="3" t="inlineStr">
        <is>
          <t>CL-009</t>
        </is>
      </c>
      <c r="B11" s="19" t="inlineStr">
        <is>
          <t>JB-108</t>
        </is>
      </c>
      <c r="C11" s="4">
        <f>IFERROR(VLOOKUP(B11,'Job Costing'!$A$3:$B$12,2,FALSE),"")</f>
        <v/>
      </c>
      <c r="D11" s="19" t="inlineStr">
        <is>
          <t>Materials</t>
        </is>
      </c>
      <c r="E11" s="4" t="inlineStr">
        <is>
          <t>Mersey Steel Supplies</t>
        </is>
      </c>
      <c r="F11" s="37" t="n">
        <v>46120</v>
      </c>
      <c r="G11" s="4" t="inlineStr">
        <is>
          <t>Structural steel for bridge repair</t>
        </is>
      </c>
      <c r="H11" s="46" t="n">
        <v>12300</v>
      </c>
      <c r="I11" s="40">
        <f>IFERROR(H11/VLOOKUP(B11,'Job Costing'!$A$3:$M$12,13,FALSE),0)</f>
        <v/>
      </c>
    </row>
    <row r="12">
      <c r="A12" s="9" t="inlineStr">
        <is>
          <t>CL-010</t>
        </is>
      </c>
      <c r="B12" s="21" t="inlineStr">
        <is>
          <t>JB-109</t>
        </is>
      </c>
      <c r="C12" s="10">
        <f>IFERROR(VLOOKUP(B12,'Job Costing'!$A$3:$B$12,2,FALSE),"")</f>
        <v/>
      </c>
      <c r="D12" s="21" t="inlineStr">
        <is>
          <t>Plant</t>
        </is>
      </c>
      <c r="E12" s="10" t="inlineStr">
        <is>
          <t>Tyneside Plant Hire</t>
        </is>
      </c>
      <c r="F12" s="41" t="n">
        <v>46078</v>
      </c>
      <c r="G12" s="10" t="inlineStr">
        <is>
          <t>Excavator and dumper hire</t>
        </is>
      </c>
      <c r="H12" s="46" t="n">
        <v>8700</v>
      </c>
      <c r="I12" s="43">
        <f>IFERROR(H12/VLOOKUP(B12,'Job Costing'!$A$3:$M$12,13,FALSE),0)</f>
        <v/>
      </c>
    </row>
    <row r="13">
      <c r="A13" s="14" t="n"/>
      <c r="B13" s="14" t="n"/>
      <c r="C13" s="14" t="n"/>
      <c r="D13" s="14" t="n"/>
      <c r="E13" s="14" t="n"/>
      <c r="F13" s="14" t="n"/>
      <c r="G13" s="15" t="inlineStr">
        <is>
          <t>TOTAL</t>
        </is>
      </c>
      <c r="H13" s="44">
        <f>SUM(H3:H12)</f>
        <v/>
      </c>
      <c r="I13" s="14" t="n"/>
    </row>
  </sheetData>
  <mergeCells count="1">
    <mergeCell ref="A1:I1"/>
  </mergeCells>
  <dataValidations count="2">
    <dataValidation sqref="B3:B12" showErrorMessage="1" showInputMessage="1" allowBlank="1" type="list">
      <formula1>"JB-101,JB-102,JB-103,JB-104,JB-105,JB-106,JB-107,JB-108,JB-109,JB-110"</formula1>
    </dataValidation>
    <dataValidation sqref="D3:D12" showErrorMessage="1" showInputMessage="1" allowBlank="1" type="list">
      <formula1>"Materials,Labour,Subcontractor,Plant,Overheads"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  <col width="12" customWidth="1" min="4" max="4"/>
    <col width="14" customWidth="1" min="5" max="5"/>
    <col width="18" customWidth="1" min="7" max="7"/>
    <col width="14" customWidth="1" min="8" max="8"/>
  </cols>
  <sheetData>
    <row r="1" ht="24" customHeight="1">
      <c r="A1" s="18" t="inlineStr">
        <is>
          <t>Job Costing Dashboard — Summary &amp; Analysis</t>
        </is>
      </c>
    </row>
    <row r="2"/>
    <row r="3">
      <c r="A3" s="22" t="inlineStr">
        <is>
          <t>Key Metrics</t>
        </is>
      </c>
      <c r="D3" s="23" t="inlineStr">
        <is>
          <t>Job Ref</t>
        </is>
      </c>
      <c r="E3" s="23" t="inlineStr">
        <is>
          <t>Profit (£)</t>
        </is>
      </c>
      <c r="G3" s="23" t="inlineStr">
        <is>
          <t>Cost Category</t>
        </is>
      </c>
      <c r="H3" s="23" t="inlineStr">
        <is>
          <t>Total (£)</t>
        </is>
      </c>
    </row>
    <row r="4">
      <c r="A4" s="24" t="inlineStr">
        <is>
          <t>Total Contract Value</t>
        </is>
      </c>
      <c r="B4" s="47">
        <f>SUM('Job Costing'!G3:G12)</f>
        <v/>
      </c>
      <c r="D4">
        <f>'Job Costing'!A3</f>
        <v/>
      </c>
      <c r="E4" s="48">
        <f>'Job Costing'!N3</f>
        <v/>
      </c>
      <c r="G4" t="inlineStr">
        <is>
          <t>Materials</t>
        </is>
      </c>
      <c r="H4" s="48">
        <f>SUM('Job Costing'!H3:H12)</f>
        <v/>
      </c>
    </row>
    <row r="5">
      <c r="A5" s="27" t="inlineStr">
        <is>
          <t>Total Cost Incurred</t>
        </is>
      </c>
      <c r="B5" s="49">
        <f>SUM('Job Costing'!M3:M12)</f>
        <v/>
      </c>
      <c r="D5">
        <f>'Job Costing'!A4</f>
        <v/>
      </c>
      <c r="E5" s="48">
        <f>'Job Costing'!N4</f>
        <v/>
      </c>
      <c r="G5" t="inlineStr">
        <is>
          <t>Labour</t>
        </is>
      </c>
      <c r="H5" s="48">
        <f>SUM('Job Costing'!I3:I12)</f>
        <v/>
      </c>
    </row>
    <row r="6">
      <c r="A6" s="24" t="inlineStr">
        <is>
          <t>Total Profit</t>
        </is>
      </c>
      <c r="B6" s="47">
        <f>SUM('Job Costing'!N3:N12)</f>
        <v/>
      </c>
      <c r="D6">
        <f>'Job Costing'!A5</f>
        <v/>
      </c>
      <c r="E6" s="48">
        <f>'Job Costing'!N5</f>
        <v/>
      </c>
      <c r="G6" t="inlineStr">
        <is>
          <t>Subcontractor</t>
        </is>
      </c>
      <c r="H6" s="48">
        <f>SUM('Job Costing'!J3:J12)</f>
        <v/>
      </c>
    </row>
    <row r="7">
      <c r="A7" s="27" t="inlineStr">
        <is>
          <t>Average Margin %</t>
        </is>
      </c>
      <c r="B7" s="50">
        <f>IFERROR(AVERAGE('Job Costing'!O3:O12),0)</f>
        <v/>
      </c>
      <c r="D7">
        <f>'Job Costing'!A6</f>
        <v/>
      </c>
      <c r="E7" s="48">
        <f>'Job Costing'!N6</f>
        <v/>
      </c>
      <c r="G7" t="inlineStr">
        <is>
          <t>Plant &amp; Equipment</t>
        </is>
      </c>
      <c r="H7" s="48">
        <f>SUM('Job Costing'!K3:K12)</f>
        <v/>
      </c>
    </row>
    <row r="8">
      <c r="A8" s="24" t="inlineStr">
        <is>
          <t>Number of Jobs</t>
        </is>
      </c>
      <c r="B8" s="30">
        <f>COUNTA('Job Costing'!A3:A12)</f>
        <v/>
      </c>
      <c r="D8">
        <f>'Job Costing'!A7</f>
        <v/>
      </c>
      <c r="E8" s="48">
        <f>'Job Costing'!N7</f>
        <v/>
      </c>
      <c r="G8" t="inlineStr">
        <is>
          <t>Overheads</t>
        </is>
      </c>
      <c r="H8" s="48">
        <f>SUM('Job Costing'!L3:L12)</f>
        <v/>
      </c>
    </row>
    <row r="9">
      <c r="A9" s="27" t="inlineStr">
        <is>
          <t>Jobs Making a Loss</t>
        </is>
      </c>
      <c r="B9" s="31">
        <f>COUNTIF('Job Costing'!P3:P12,"Loss")</f>
        <v/>
      </c>
      <c r="D9">
        <f>'Job Costing'!A8</f>
        <v/>
      </c>
      <c r="E9" s="48">
        <f>'Job Costing'!N8</f>
        <v/>
      </c>
    </row>
    <row r="10">
      <c r="A10" s="24" t="inlineStr">
        <is>
          <t>Jobs Healthy Margin</t>
        </is>
      </c>
      <c r="B10" s="30">
        <f>COUNTIF('Job Costing'!P3:P12,"Healthy")</f>
        <v/>
      </c>
      <c r="D10">
        <f>'Job Costing'!A9</f>
        <v/>
      </c>
      <c r="E10" s="48">
        <f>'Job Costing'!N9</f>
        <v/>
      </c>
    </row>
    <row r="11">
      <c r="A11" s="27" t="inlineStr">
        <is>
          <t>Highest Contract Value</t>
        </is>
      </c>
      <c r="B11" s="49">
        <f>MAX('Job Costing'!G3:G12)</f>
        <v/>
      </c>
      <c r="D11">
        <f>'Job Costing'!A10</f>
        <v/>
      </c>
      <c r="E11" s="48">
        <f>'Job Costing'!N10</f>
        <v/>
      </c>
    </row>
    <row r="12">
      <c r="D12">
        <f>'Job Costing'!A11</f>
        <v/>
      </c>
      <c r="E12" s="48">
        <f>'Job Costing'!N11</f>
        <v/>
      </c>
    </row>
    <row r="13">
      <c r="D13">
        <f>'Job Costing'!A12</f>
        <v/>
      </c>
      <c r="E13" s="48">
        <f>'Job Costing'!N12</f>
        <v/>
      </c>
    </row>
  </sheetData>
  <mergeCells count="2">
    <mergeCell ref="A1:H1"/>
    <mergeCell ref="A3:B3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cols>
    <col width="22" customWidth="1" min="1" max="1"/>
    <col width="80" customWidth="1" min="2" max="2"/>
  </cols>
  <sheetData>
    <row r="1" ht="24" customHeight="1">
      <c r="A1" s="18" t="inlineStr">
        <is>
          <t>How to Use This Workbook</t>
        </is>
      </c>
    </row>
    <row r="2"/>
    <row r="3">
      <c r="A3" s="32" t="inlineStr">
        <is>
          <t>Sheet</t>
        </is>
      </c>
      <c r="B3" s="32" t="inlineStr">
        <is>
          <t>Purpose</t>
        </is>
      </c>
    </row>
    <row r="4" ht="60" customHeight="1">
      <c r="A4" s="33" t="inlineStr">
        <is>
          <t>Job Costing</t>
        </is>
      </c>
      <c r="B4" s="34" t="inlineStr">
        <is>
          <t>The main tracker for all construction jobs. Enter the contract value and cost categories (materials, labour, subcontractor, plant, overheads) in the pale yellow cells. Total Cost, Profit, Margin % and Status are calculated automatically.</t>
        </is>
      </c>
    </row>
    <row r="5" ht="60" customHeight="1">
      <c r="A5" s="35" t="inlineStr">
        <is>
          <t>Cost Breakdown</t>
        </is>
      </c>
      <c r="B5" s="36" t="inlineStr">
        <is>
          <t>Log individual purchase and labour cost entries here, linked to a Job Ref using the dropdown list. Job Name and % of Job Total Cost are pulled through automatically via VLOOKUP formulas.</t>
        </is>
      </c>
    </row>
    <row r="6" ht="60" customHeight="1">
      <c r="A6" s="33" t="inlineStr">
        <is>
          <t>Dashboard</t>
        </is>
      </c>
      <c r="B6" s="34" t="inlineStr">
        <is>
          <t>Provides key metrics (total contract value, total cost, total profit, average margin) plus a bar chart of profit by job and a pie chart of total cost by category. All figures update automatically as you edit the Job Costing sheet.</t>
        </is>
      </c>
    </row>
    <row r="7" ht="60" customHeight="1">
      <c r="A7" s="35" t="inlineStr">
        <is>
          <t>Instructions</t>
        </is>
      </c>
      <c r="B7" s="36" t="inlineStr">
        <is>
          <t>This guide. Explains the purpose of each sheet and how the formulas and colour coding work so new users can update the workbook confidently.</t>
        </is>
      </c>
    </row>
    <row r="8"/>
    <row r="9">
      <c r="A9" s="22" t="inlineStr">
        <is>
          <t>Colour Key</t>
        </is>
      </c>
    </row>
    <row r="10">
      <c r="A10" s="24" t="inlineStr">
        <is>
          <t>Pale yellow cells</t>
        </is>
      </c>
      <c r="B10" s="34" t="inlineStr">
        <is>
          <t>Editable input cells — enter your own figures here.</t>
        </is>
      </c>
    </row>
    <row r="11">
      <c r="A11" s="27" t="inlineStr">
        <is>
          <t>Green text/fill</t>
        </is>
      </c>
      <c r="B11" s="36" t="inlineStr">
        <is>
          <t>Healthy margin or positive profit.</t>
        </is>
      </c>
    </row>
    <row r="12">
      <c r="A12" s="24" t="inlineStr">
        <is>
          <t>Red text/fill</t>
        </is>
      </c>
      <c r="B12" s="34" t="inlineStr">
        <is>
          <t>Loss-making job or negative margin — needs review.</t>
        </is>
      </c>
    </row>
    <row r="13">
      <c r="A13" s="27" t="inlineStr">
        <is>
          <t>Teal header rows</t>
        </is>
      </c>
      <c r="B13" s="36" t="inlineStr">
        <is>
          <t>Column headers — do not edit.</t>
        </is>
      </c>
    </row>
  </sheetData>
  <mergeCells count="2">
    <mergeCell ref="A1:B1"/>
    <mergeCell ref="A9:B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2026-07-14T15:15:04Z</dcterms:created>
  <dcterms:modified xmlns:dcterms="http://purl.org/dc/terms/" xmlns:xsi="http://www.w3.org/2001/XMLSchema-instance" xsi:type="dcterms:W3CDTF">2026-07-14T15:15:04Z</dcterms:modified>
</cp:coreProperties>
</file>