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edit Control" sheetId="1" state="visible" r:id="rId1"/>
    <sheet xmlns:r="http://schemas.openxmlformats.org/officeDocument/2006/relationships" name="Aged Debt Summary"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3">
    <numFmt numFmtId="164" formatCode="DD/MM/YYYY"/>
    <numFmt numFmtId="165" formatCode="£#,##0.00"/>
    <numFmt numFmtId="166" formatCode="0.0%"/>
  </numFmts>
  <fonts count="7">
    <font>
      <name val="Calibri"/>
      <family val="2"/>
      <color theme="1"/>
      <sz val="11"/>
      <scheme val="minor"/>
    </font>
    <font>
      <name val="Calibri"/>
      <b val="1"/>
      <color rgb="000F766E"/>
      <sz val="16"/>
    </font>
    <font>
      <name val="Calibri"/>
      <b val="1"/>
      <sz val="11"/>
    </font>
    <font>
      <name val="Calibri"/>
      <sz val="11"/>
    </font>
    <font>
      <name val="Calibri"/>
      <b val="1"/>
      <color rgb="00FFFFFF"/>
      <sz val="11"/>
    </font>
    <font>
      <b val="1"/>
      <color rgb="00FFFFFF"/>
    </font>
    <font>
      <i val="1"/>
      <color rgb="006B7280"/>
      <sz val="10"/>
    </font>
  </fonts>
  <fills count="7">
    <fill>
      <patternFill/>
    </fill>
    <fill>
      <patternFill patternType="gray125"/>
    </fill>
    <fill>
      <patternFill patternType="solid">
        <fgColor rgb="000F766E"/>
      </patternFill>
    </fill>
    <fill>
      <patternFill patternType="solid">
        <fgColor rgb="00FFFBEB"/>
      </patternFill>
    </fill>
    <fill>
      <patternFill patternType="solid">
        <fgColor rgb="00F0FDFA"/>
      </patternFill>
    </fill>
    <fill>
      <patternFill patternType="solid">
        <fgColor rgb="00FFFFFF"/>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2">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164" fontId="3" fillId="0" borderId="0" pivotButton="0" quotePrefix="0" xfId="0"/>
    <xf numFmtId="0" fontId="4" fillId="2" borderId="1" applyAlignment="1" pivotButton="0" quotePrefix="0" xfId="0">
      <alignment horizontal="center" vertical="center"/>
    </xf>
    <xf numFmtId="0" fontId="3" fillId="4" borderId="1" applyAlignment="1" pivotButton="0" quotePrefix="0" xfId="0">
      <alignment horizontal="center" vertical="center"/>
    </xf>
    <xf numFmtId="0" fontId="3" fillId="4" borderId="1" applyAlignment="1" pivotButton="0" quotePrefix="0" xfId="0">
      <alignment horizontal="left" vertical="center"/>
    </xf>
    <xf numFmtId="164" fontId="0" fillId="4" borderId="1" applyAlignment="1" pivotButton="0" quotePrefix="0" xfId="0">
      <alignment horizontal="center" vertical="center"/>
    </xf>
    <xf numFmtId="0" fontId="0" fillId="4" borderId="1" applyAlignment="1" pivotButton="0" quotePrefix="0" xfId="0">
      <alignment horizontal="center" vertical="center"/>
    </xf>
    <xf numFmtId="165" fontId="0" fillId="4" borderId="1" applyAlignment="1" pivotButton="0" quotePrefix="0" xfId="0">
      <alignment horizontal="center" vertical="center"/>
    </xf>
    <xf numFmtId="165" fontId="0" fillId="3" borderId="1" applyAlignment="1" pivotButton="0" quotePrefix="0" xfId="0">
      <alignment horizontal="center" vertical="center"/>
    </xf>
    <xf numFmtId="0" fontId="3" fillId="5" borderId="1" applyAlignment="1" pivotButton="0" quotePrefix="0" xfId="0">
      <alignment horizontal="center" vertical="center"/>
    </xf>
    <xf numFmtId="0" fontId="3" fillId="5" borderId="1" applyAlignment="1" pivotButton="0" quotePrefix="0" xfId="0">
      <alignment horizontal="left" vertical="center"/>
    </xf>
    <xf numFmtId="164" fontId="0" fillId="5" borderId="1" applyAlignment="1" pivotButton="0" quotePrefix="0" xfId="0">
      <alignment horizontal="center" vertical="center"/>
    </xf>
    <xf numFmtId="0" fontId="0" fillId="5" borderId="1" applyAlignment="1" pivotButton="0" quotePrefix="0" xfId="0">
      <alignment horizontal="center" vertical="center"/>
    </xf>
    <xf numFmtId="165" fontId="0" fillId="5" borderId="1" applyAlignment="1" pivotButton="0" quotePrefix="0" xfId="0">
      <alignment horizontal="center" vertical="center"/>
    </xf>
    <xf numFmtId="0" fontId="5" fillId="6" borderId="1" pivotButton="0" quotePrefix="0" xfId="0"/>
    <xf numFmtId="0" fontId="2" fillId="6" borderId="1" pivotButton="0" quotePrefix="0" xfId="0"/>
    <xf numFmtId="165" fontId="2" fillId="6" borderId="1" pivotButton="0" quotePrefix="0" xfId="0"/>
    <xf numFmtId="0" fontId="1" fillId="0" borderId="0" pivotButton="0" quotePrefix="0" xfId="0"/>
    <xf numFmtId="0" fontId="6" fillId="0" borderId="0" pivotButton="0" quotePrefix="0" xfId="0"/>
    <xf numFmtId="0" fontId="4" fillId="6" borderId="0" applyAlignment="1" pivotButton="0" quotePrefix="0" xfId="0">
      <alignment horizontal="center" vertical="center"/>
    </xf>
    <xf numFmtId="0" fontId="2" fillId="4" borderId="1" pivotButton="0" quotePrefix="0" xfId="0"/>
    <xf numFmtId="165" fontId="3" fillId="0" borderId="1" pivotButton="0" quotePrefix="0" xfId="0"/>
    <xf numFmtId="1" fontId="3" fillId="0" borderId="1" pivotButton="0" quotePrefix="0" xfId="0"/>
    <xf numFmtId="166" fontId="3" fillId="0" borderId="1" pivotButton="0" quotePrefix="0" xfId="0"/>
    <xf numFmtId="0" fontId="4" fillId="2" borderId="1" pivotButton="0" quotePrefix="0" xfId="0"/>
    <xf numFmtId="0" fontId="3" fillId="4" borderId="1" pivotButton="0" quotePrefix="0" xfId="0"/>
    <xf numFmtId="0" fontId="0" fillId="4" borderId="1" pivotButton="0" quotePrefix="0" xfId="0"/>
    <xf numFmtId="0" fontId="3" fillId="5" borderId="1" pivotButton="0" quotePrefix="0" xfId="0"/>
    <xf numFmtId="0" fontId="0" fillId="5" borderId="1" pivotButton="0" quotePrefix="0" xfId="0"/>
    <xf numFmtId="0" fontId="2" fillId="4" borderId="1" applyAlignment="1" pivotButton="0" quotePrefix="0" xfId="0">
      <alignment vertical="top" wrapText="1"/>
    </xf>
    <xf numFmtId="0" fontId="3" fillId="0" borderId="1" applyAlignment="1" pivotButton="0" quotePrefix="0" xfId="0">
      <alignment horizontal="left" vertical="center" wrapText="1"/>
    </xf>
    <xf numFmtId="164" fontId="3" fillId="0" borderId="0" pivotButton="0" quotePrefix="0" xfId="0"/>
    <xf numFmtId="164" fontId="0" fillId="4" borderId="1" applyAlignment="1" pivotButton="0" quotePrefix="0" xfId="0">
      <alignment horizontal="center" vertical="center"/>
    </xf>
    <xf numFmtId="165" fontId="0" fillId="4" borderId="1" applyAlignment="1" pivotButton="0" quotePrefix="0" xfId="0">
      <alignment horizontal="center" vertical="center"/>
    </xf>
    <xf numFmtId="165" fontId="0" fillId="3" borderId="1" applyAlignment="1" pivotButton="0" quotePrefix="0" xfId="0">
      <alignment horizontal="center" vertical="center"/>
    </xf>
    <xf numFmtId="164" fontId="0" fillId="5" borderId="1" applyAlignment="1" pivotButton="0" quotePrefix="0" xfId="0">
      <alignment horizontal="center" vertical="center"/>
    </xf>
    <xf numFmtId="165" fontId="0" fillId="5" borderId="1" applyAlignment="1" pivotButton="0" quotePrefix="0" xfId="0">
      <alignment horizontal="center" vertical="center"/>
    </xf>
    <xf numFmtId="165" fontId="2" fillId="6" borderId="1" pivotButton="0" quotePrefix="0" xfId="0"/>
    <xf numFmtId="165" fontId="3" fillId="0" borderId="1" pivotButton="0" quotePrefix="0" xfId="0"/>
    <xf numFmtId="166" fontId="3" fillId="0" borderId="1" pivotButton="0" quotePrefix="0" xfId="0"/>
  </cellXfs>
  <cellStyles count="1">
    <cellStyle name="Normal" xfId="0" builtinId="0" hidden="0"/>
  </cellStyles>
  <dxfs count="4">
    <dxf>
      <font>
        <b val="1"/>
        <color rgb="007F1D1D"/>
      </font>
      <fill>
        <patternFill patternType="solid">
          <fgColor rgb="00FCA5A5"/>
        </patternFill>
      </fill>
    </dxf>
    <dxf>
      <font>
        <b val="1"/>
        <color rgb="0014532D"/>
      </font>
      <fill>
        <patternFill patternType="solid">
          <fgColor rgb="00BBF7D0"/>
        </patternFill>
      </fill>
    </dxf>
    <dxf>
      <font>
        <b val="1"/>
        <color rgb="00991B1B"/>
      </font>
      <fill>
        <patternFill patternType="solid">
          <fgColor rgb="00FECACA"/>
        </patternFill>
      </fill>
    </dxf>
    <dxf>
      <font>
        <b val="1"/>
        <color rgb="00166534"/>
      </font>
      <fill>
        <patternFill patternType="solid">
          <fgColor rgb="00DCFC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Aged Debt by Bracket</a:t>
            </a:r>
          </a:p>
        </rich>
      </tx>
    </title>
    <plotArea>
      <barChart>
        <barDir val="col"/>
        <grouping val="clustered"/>
        <ser>
          <idx val="0"/>
          <order val="0"/>
          <tx>
            <strRef>
              <f>'Aged Debt Summary'!B16</f>
            </strRef>
          </tx>
          <spPr>
            <a:solidFill xmlns:a="http://schemas.openxmlformats.org/drawingml/2006/main">
              <a:srgbClr val="0F766E"/>
            </a:solidFill>
            <a:ln xmlns:a="http://schemas.openxmlformats.org/drawingml/2006/main">
              <a:prstDash val="solid"/>
            </a:ln>
          </spPr>
          <cat>
            <numRef>
              <f>'Aged Debt Summary'!$A$17:$A$20</f>
            </numRef>
          </cat>
          <val>
            <numRef>
              <f>'Aged Debt Summary'!$B$17:$B$20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Ageing Bracket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Balance Outstanding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Invoice Status Distribution</a:t>
            </a:r>
          </a:p>
        </rich>
      </tx>
    </title>
    <plotArea>
      <pieChart>
        <varyColors val="1"/>
        <ser>
          <idx val="0"/>
          <order val="0"/>
          <tx>
            <strRef>
              <f>'Aged Debt Summary'!B25</f>
            </strRef>
          </tx>
          <spPr>
            <a:solidFill xmlns:a="http://schemas.openxmlformats.org/drawingml/2006/main">
              <a:srgbClr val="14B8A6"/>
            </a:solidFill>
            <a:ln xmlns:a="http://schemas.openxmlformats.org/drawingml/2006/main">
              <a:prstDash val="solid"/>
            </a:ln>
          </spPr>
          <cat>
            <numRef>
              <f>'Aged Debt Summary'!$A$26:$A$28</f>
            </numRef>
          </cat>
          <val>
            <numRef>
              <f>'Aged Debt Summary'!$B$26:$B$28</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4</col>
      <colOff>0</colOff>
      <row>3</row>
      <rowOff>0</rowOff>
    </from>
    <ext cx="576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4</col>
      <colOff>0</colOff>
      <row>21</row>
      <rowOff>0</rowOff>
    </from>
    <ext cx="576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L15"/>
  <sheetViews>
    <sheetView workbookViewId="0">
      <pane ySplit="4" topLeftCell="A5" activePane="bottomLeft" state="frozen"/>
      <selection pane="bottomLeft" activeCell="A1" sqref="A1"/>
    </sheetView>
  </sheetViews>
  <sheetFormatPr baseColWidth="8" defaultRowHeight="15"/>
  <cols>
    <col width="12" customWidth="1" min="1" max="1"/>
    <col width="24" customWidth="1" min="2" max="2"/>
    <col width="13" customWidth="1" min="3" max="3"/>
    <col width="13" customWidth="1" min="4" max="4"/>
    <col width="13" customWidth="1" min="5" max="5"/>
    <col width="17" customWidth="1" min="6" max="6"/>
    <col width="16" customWidth="1" min="7" max="7"/>
    <col width="20" customWidth="1" min="8" max="8"/>
    <col width="12" customWidth="1" min="9" max="9"/>
    <col width="12" customWidth="1" min="10" max="10"/>
    <col width="15" customWidth="1" min="11" max="11"/>
    <col width="13" customWidth="1" min="12" max="12"/>
  </cols>
  <sheetData>
    <row r="1">
      <c r="A1" s="1" t="inlineStr">
        <is>
          <t>Credit Control Register - UK Business</t>
        </is>
      </c>
    </row>
    <row r="2">
      <c r="A2" s="2" t="inlineStr">
        <is>
          <t>Report generated:</t>
        </is>
      </c>
      <c r="B2" s="33" t="n">
        <v>46217</v>
      </c>
    </row>
    <row r="3"/>
    <row r="4">
      <c r="A4" s="4" t="inlineStr">
        <is>
          <t>Invoice No</t>
        </is>
      </c>
      <c r="B4" s="4" t="inlineStr">
        <is>
          <t>Customer Name</t>
        </is>
      </c>
      <c r="C4" s="4" t="inlineStr">
        <is>
          <t>Invoice Date</t>
        </is>
      </c>
      <c r="D4" s="4" t="inlineStr">
        <is>
          <t>Due Date</t>
        </is>
      </c>
      <c r="E4" s="4" t="inlineStr">
        <is>
          <t>Terms (Days)</t>
        </is>
      </c>
      <c r="F4" s="4" t="inlineStr">
        <is>
          <t>Invoice Amount (£)</t>
        </is>
      </c>
      <c r="G4" s="4" t="inlineStr">
        <is>
          <t>Amount Paid (£)</t>
        </is>
      </c>
      <c r="H4" s="4" t="inlineStr">
        <is>
          <t>Balance Outstanding (£)</t>
        </is>
      </c>
      <c r="I4" s="4" t="inlineStr">
        <is>
          <t>Days Overdue</t>
        </is>
      </c>
      <c r="J4" s="4" t="inlineStr">
        <is>
          <t>Status</t>
        </is>
      </c>
      <c r="K4" s="4" t="inlineStr">
        <is>
          <t>Credit Limit (£)</t>
        </is>
      </c>
      <c r="L4" s="4" t="inlineStr">
        <is>
          <t>Risk Flag</t>
        </is>
      </c>
    </row>
    <row r="5">
      <c r="A5" s="5" t="inlineStr">
        <is>
          <t>INV-2001</t>
        </is>
      </c>
      <c r="B5" s="6" t="inlineStr">
        <is>
          <t>Oliver Hastings Ltd</t>
        </is>
      </c>
      <c r="C5" s="34" t="n">
        <v>46152</v>
      </c>
      <c r="D5" s="34" t="n">
        <v>46182</v>
      </c>
      <c r="E5" s="8" t="n">
        <v>30</v>
      </c>
      <c r="F5" s="35" t="n">
        <v>4250</v>
      </c>
      <c r="G5" s="36" t="n">
        <v>4250</v>
      </c>
      <c r="H5" s="35">
        <f>F5-G5</f>
        <v/>
      </c>
      <c r="I5" s="8">
        <f>IF(H5&lt;=0,-1,MAX(0,TODAY()-D5))</f>
        <v/>
      </c>
      <c r="J5" s="8">
        <f>IF(H5&lt;=0,"Paid",IF(TODAY()&gt;D5,"Overdue","Current"))</f>
        <v/>
      </c>
      <c r="K5" s="35" t="n">
        <v>8500</v>
      </c>
      <c r="L5" s="8">
        <f>IF(I5&gt;60,"High Risk",IF(I5&gt;30,"Medium Risk",IF(I5&gt;=0,"Low Risk","N/A")))</f>
        <v/>
      </c>
    </row>
    <row r="6">
      <c r="A6" s="11" t="inlineStr">
        <is>
          <t>INV-2002</t>
        </is>
      </c>
      <c r="B6" s="12" t="inlineStr">
        <is>
          <t>Amelia Retail Group</t>
        </is>
      </c>
      <c r="C6" s="37" t="n">
        <v>46160</v>
      </c>
      <c r="D6" s="37" t="n">
        <v>46190</v>
      </c>
      <c r="E6" s="14" t="n">
        <v>30</v>
      </c>
      <c r="F6" s="38" t="n">
        <v>3120.5</v>
      </c>
      <c r="G6" s="36" t="n">
        <v>0</v>
      </c>
      <c r="H6" s="38">
        <f>F6-G6</f>
        <v/>
      </c>
      <c r="I6" s="14">
        <f>IF(H6&lt;=0,-1,MAX(0,TODAY()-D6))</f>
        <v/>
      </c>
      <c r="J6" s="14">
        <f>IF(H6&lt;=0,"Paid",IF(TODAY()&gt;D6,"Overdue","Current"))</f>
        <v/>
      </c>
      <c r="K6" s="38" t="n">
        <v>6000</v>
      </c>
      <c r="L6" s="14">
        <f>IF(I6&gt;60,"High Risk",IF(I6&gt;30,"Medium Risk",IF(I6&gt;=0,"Low Risk","N/A")))</f>
        <v/>
      </c>
    </row>
    <row r="7">
      <c r="A7" s="5" t="inlineStr">
        <is>
          <t>INV-2003</t>
        </is>
      </c>
      <c r="B7" s="6" t="inlineStr">
        <is>
          <t>Harry Bros Construction</t>
        </is>
      </c>
      <c r="C7" s="34" t="n">
        <v>46134</v>
      </c>
      <c r="D7" s="34" t="n">
        <v>46164</v>
      </c>
      <c r="E7" s="8" t="n">
        <v>30</v>
      </c>
      <c r="F7" s="35" t="n">
        <v>9875</v>
      </c>
      <c r="G7" s="36" t="n">
        <v>5000</v>
      </c>
      <c r="H7" s="35">
        <f>F7-G7</f>
        <v/>
      </c>
      <c r="I7" s="8">
        <f>IF(H7&lt;=0,-1,MAX(0,TODAY()-D7))</f>
        <v/>
      </c>
      <c r="J7" s="8">
        <f>IF(H7&lt;=0,"Paid",IF(TODAY()&gt;D7,"Overdue","Current"))</f>
        <v/>
      </c>
      <c r="K7" s="35" t="n">
        <v>12000</v>
      </c>
      <c r="L7" s="8">
        <f>IF(I7&gt;60,"High Risk",IF(I7&gt;30,"Medium Risk",IF(I7&gt;=0,"Low Risk","N/A")))</f>
        <v/>
      </c>
    </row>
    <row r="8">
      <c r="A8" s="11" t="inlineStr">
        <is>
          <t>INV-2004</t>
        </is>
      </c>
      <c r="B8" s="12" t="inlineStr">
        <is>
          <t>Sophie Green Interiors</t>
        </is>
      </c>
      <c r="C8" s="37" t="n">
        <v>46174</v>
      </c>
      <c r="D8" s="37" t="n">
        <v>46204</v>
      </c>
      <c r="E8" s="14" t="n">
        <v>30</v>
      </c>
      <c r="F8" s="38" t="n">
        <v>1560</v>
      </c>
      <c r="G8" s="36" t="n">
        <v>1560</v>
      </c>
      <c r="H8" s="38">
        <f>F8-G8</f>
        <v/>
      </c>
      <c r="I8" s="14">
        <f>IF(H8&lt;=0,-1,MAX(0,TODAY()-D8))</f>
        <v/>
      </c>
      <c r="J8" s="14">
        <f>IF(H8&lt;=0,"Paid",IF(TODAY()&gt;D8,"Overdue","Current"))</f>
        <v/>
      </c>
      <c r="K8" s="38" t="n">
        <v>4000</v>
      </c>
      <c r="L8" s="14">
        <f>IF(I8&gt;60,"High Risk",IF(I8&gt;30,"Medium Risk",IF(I8&gt;=0,"Low Risk","N/A")))</f>
        <v/>
      </c>
    </row>
    <row r="9">
      <c r="A9" s="5" t="inlineStr">
        <is>
          <t>INV-2005</t>
        </is>
      </c>
      <c r="B9" s="6" t="inlineStr">
        <is>
          <t>Jack Whitfield Motors</t>
        </is>
      </c>
      <c r="C9" s="34" t="n">
        <v>46096</v>
      </c>
      <c r="D9" s="34" t="n">
        <v>46126</v>
      </c>
      <c r="E9" s="8" t="n">
        <v>30</v>
      </c>
      <c r="F9" s="35" t="n">
        <v>7200</v>
      </c>
      <c r="G9" s="36" t="n">
        <v>2000</v>
      </c>
      <c r="H9" s="35">
        <f>F9-G9</f>
        <v/>
      </c>
      <c r="I9" s="8">
        <f>IF(H9&lt;=0,-1,MAX(0,TODAY()-D9))</f>
        <v/>
      </c>
      <c r="J9" s="8">
        <f>IF(H9&lt;=0,"Paid",IF(TODAY()&gt;D9,"Overdue","Current"))</f>
        <v/>
      </c>
      <c r="K9" s="35" t="n">
        <v>10000</v>
      </c>
      <c r="L9" s="8">
        <f>IF(I9&gt;60,"High Risk",IF(I9&gt;30,"Medium Risk",IF(I9&gt;=0,"Low Risk","N/A")))</f>
        <v/>
      </c>
    </row>
    <row r="10">
      <c r="A10" s="11" t="inlineStr">
        <is>
          <t>INV-2006</t>
        </is>
      </c>
      <c r="B10" s="12" t="inlineStr">
        <is>
          <t>Emily Rose Boutique</t>
        </is>
      </c>
      <c r="C10" s="37" t="n">
        <v>46193</v>
      </c>
      <c r="D10" s="37" t="n">
        <v>46223</v>
      </c>
      <c r="E10" s="14" t="n">
        <v>30</v>
      </c>
      <c r="F10" s="38" t="n">
        <v>980</v>
      </c>
      <c r="G10" s="36" t="n">
        <v>0</v>
      </c>
      <c r="H10" s="38">
        <f>F10-G10</f>
        <v/>
      </c>
      <c r="I10" s="14">
        <f>IF(H10&lt;=0,-1,MAX(0,TODAY()-D10))</f>
        <v/>
      </c>
      <c r="J10" s="14">
        <f>IF(H10&lt;=0,"Paid",IF(TODAY()&gt;D10,"Overdue","Current"))</f>
        <v/>
      </c>
      <c r="K10" s="38" t="n">
        <v>3000</v>
      </c>
      <c r="L10" s="14">
        <f>IF(I10&gt;60,"High Risk",IF(I10&gt;30,"Medium Risk",IF(I10&gt;=0,"Low Risk","N/A")))</f>
        <v/>
      </c>
    </row>
    <row r="11">
      <c r="A11" s="5" t="inlineStr">
        <is>
          <t>INV-2007</t>
        </is>
      </c>
      <c r="B11" s="6" t="inlineStr">
        <is>
          <t>Manchester Steel Works</t>
        </is>
      </c>
      <c r="C11" s="34" t="n">
        <v>46117</v>
      </c>
      <c r="D11" s="34" t="n">
        <v>46147</v>
      </c>
      <c r="E11" s="8" t="n">
        <v>30</v>
      </c>
      <c r="F11" s="35" t="n">
        <v>15400</v>
      </c>
      <c r="G11" s="36" t="n">
        <v>15400</v>
      </c>
      <c r="H11" s="35">
        <f>F11-G11</f>
        <v/>
      </c>
      <c r="I11" s="8">
        <f>IF(H11&lt;=0,-1,MAX(0,TODAY()-D11))</f>
        <v/>
      </c>
      <c r="J11" s="8">
        <f>IF(H11&lt;=0,"Paid",IF(TODAY()&gt;D11,"Overdue","Current"))</f>
        <v/>
      </c>
      <c r="K11" s="35" t="n">
        <v>20000</v>
      </c>
      <c r="L11" s="8">
        <f>IF(I11&gt;60,"High Risk",IF(I11&gt;30,"Medium Risk",IF(I11&gt;=0,"Low Risk","N/A")))</f>
        <v/>
      </c>
    </row>
    <row r="12">
      <c r="A12" s="11" t="inlineStr">
        <is>
          <t>INV-2008</t>
        </is>
      </c>
      <c r="B12" s="12" t="inlineStr">
        <is>
          <t>Bristol Fresh Foods Ltd</t>
        </is>
      </c>
      <c r="C12" s="37" t="n">
        <v>46170</v>
      </c>
      <c r="D12" s="37" t="n">
        <v>46200</v>
      </c>
      <c r="E12" s="14" t="n">
        <v>30</v>
      </c>
      <c r="F12" s="38" t="n">
        <v>2340</v>
      </c>
      <c r="G12" s="36" t="n">
        <v>0</v>
      </c>
      <c r="H12" s="38">
        <f>F12-G12</f>
        <v/>
      </c>
      <c r="I12" s="14">
        <f>IF(H12&lt;=0,-1,MAX(0,TODAY()-D12))</f>
        <v/>
      </c>
      <c r="J12" s="14">
        <f>IF(H12&lt;=0,"Paid",IF(TODAY()&gt;D12,"Overdue","Current"))</f>
        <v/>
      </c>
      <c r="K12" s="38" t="n">
        <v>5000</v>
      </c>
      <c r="L12" s="14">
        <f>IF(I12&gt;60,"High Risk",IF(I12&gt;30,"Medium Risk",IF(I12&gt;=0,"Low Risk","N/A")))</f>
        <v/>
      </c>
    </row>
    <row r="13">
      <c r="A13" s="5" t="inlineStr">
        <is>
          <t>INV-2009</t>
        </is>
      </c>
      <c r="B13" s="6" t="inlineStr">
        <is>
          <t>Glasgow Tech Solutions</t>
        </is>
      </c>
      <c r="C13" s="34" t="n">
        <v>46111</v>
      </c>
      <c r="D13" s="34" t="n">
        <v>46141</v>
      </c>
      <c r="E13" s="8" t="n">
        <v>30</v>
      </c>
      <c r="F13" s="35" t="n">
        <v>6100</v>
      </c>
      <c r="G13" s="36" t="n">
        <v>3000</v>
      </c>
      <c r="H13" s="35">
        <f>F13-G13</f>
        <v/>
      </c>
      <c r="I13" s="8">
        <f>IF(H13&lt;=0,-1,MAX(0,TODAY()-D13))</f>
        <v/>
      </c>
      <c r="J13" s="8">
        <f>IF(H13&lt;=0,"Paid",IF(TODAY()&gt;D13,"Overdue","Current"))</f>
        <v/>
      </c>
      <c r="K13" s="35" t="n">
        <v>8000</v>
      </c>
      <c r="L13" s="8">
        <f>IF(I13&gt;60,"High Risk",IF(I13&gt;30,"Medium Risk",IF(I13&gt;=0,"Low Risk","N/A")))</f>
        <v/>
      </c>
    </row>
    <row r="14">
      <c r="A14" s="11" t="inlineStr">
        <is>
          <t>INV-2010</t>
        </is>
      </c>
      <c r="B14" s="12" t="inlineStr">
        <is>
          <t>Leeds Office Supplies</t>
        </is>
      </c>
      <c r="C14" s="37" t="n">
        <v>46183</v>
      </c>
      <c r="D14" s="37" t="n">
        <v>46213</v>
      </c>
      <c r="E14" s="14" t="n">
        <v>30</v>
      </c>
      <c r="F14" s="38" t="n">
        <v>1875</v>
      </c>
      <c r="G14" s="36" t="n">
        <v>1875</v>
      </c>
      <c r="H14" s="38">
        <f>F14-G14</f>
        <v/>
      </c>
      <c r="I14" s="14">
        <f>IF(H14&lt;=0,-1,MAX(0,TODAY()-D14))</f>
        <v/>
      </c>
      <c r="J14" s="14">
        <f>IF(H14&lt;=0,"Paid",IF(TODAY()&gt;D14,"Overdue","Current"))</f>
        <v/>
      </c>
      <c r="K14" s="38" t="n">
        <v>4000</v>
      </c>
      <c r="L14" s="14">
        <f>IF(I14&gt;60,"High Risk",IF(I14&gt;30,"Medium Risk",IF(I14&gt;=0,"Low Risk","N/A")))</f>
        <v/>
      </c>
    </row>
    <row r="15">
      <c r="A15" s="16" t="n"/>
      <c r="B15" s="17" t="inlineStr">
        <is>
          <t>TOTALS</t>
        </is>
      </c>
      <c r="C15" s="17" t="n"/>
      <c r="D15" s="17" t="n"/>
      <c r="E15" s="17" t="n"/>
      <c r="F15" s="39">
        <f>SUM(F5:F14)</f>
        <v/>
      </c>
      <c r="G15" s="39">
        <f>SUM(G5:G14)</f>
        <v/>
      </c>
      <c r="H15" s="39">
        <f>SUM(H5:H14)</f>
        <v/>
      </c>
      <c r="I15" s="16" t="n"/>
      <c r="J15" s="16" t="n"/>
      <c r="K15" s="17" t="n"/>
      <c r="L15" s="16" t="n"/>
    </row>
  </sheetData>
  <mergeCells count="1">
    <mergeCell ref="A1:L1"/>
  </mergeCells>
  <conditionalFormatting sqref="J5:J14">
    <cfRule type="expression" priority="1" dxfId="0">
      <formula>J5="Overdue"</formula>
    </cfRule>
    <cfRule type="expression" priority="2" dxfId="1">
      <formula>J5="Paid"</formula>
    </cfRule>
  </conditionalFormatting>
  <conditionalFormatting sqref="L5:L14">
    <cfRule type="expression" priority="3" dxfId="2">
      <formula>L5="High Risk"</formula>
    </cfRule>
    <cfRule type="expression" priority="4" dxfId="3">
      <formula>L5="Low Risk"</formula>
    </cfRule>
  </conditionalFormatting>
  <dataValidations count="1">
    <dataValidation sqref="E5:E34" showErrorMessage="1" showInputMessage="1" allowBlank="1" type="list">
      <formula1>"30,60,90"</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cols>
    <col width="26" customWidth="1" min="1" max="1"/>
    <col width="24" customWidth="1" min="2" max="2"/>
    <col width="16" customWidth="1" min="3" max="3"/>
    <col width="14" customWidth="1" min="4" max="4"/>
    <col width="14" customWidth="1" min="5" max="5"/>
    <col width="14" customWidth="1" min="6" max="6"/>
  </cols>
  <sheetData>
    <row r="1">
      <c r="A1" s="19" t="inlineStr">
        <is>
          <t>Aged Debt Summary &amp; Dashboard</t>
        </is>
      </c>
    </row>
    <row r="2">
      <c r="A2" s="20" t="inlineStr">
        <is>
          <t>All figures link automatically to the Credit Control sheet</t>
        </is>
      </c>
    </row>
    <row r="3"/>
    <row r="4">
      <c r="A4" s="21" t="inlineStr">
        <is>
          <t>Key Metrics</t>
        </is>
      </c>
    </row>
    <row r="5">
      <c r="A5" s="22" t="inlineStr">
        <is>
          <t>Total Invoiced (£)</t>
        </is>
      </c>
      <c r="B5" s="40">
        <f>SUM('Credit Control'!F5:F14)</f>
        <v/>
      </c>
    </row>
    <row r="6">
      <c r="A6" s="22" t="inlineStr">
        <is>
          <t>Total Received (£)</t>
        </is>
      </c>
      <c r="B6" s="40">
        <f>SUM('Credit Control'!G5:G14)</f>
        <v/>
      </c>
    </row>
    <row r="7">
      <c r="A7" s="22" t="inlineStr">
        <is>
          <t>Total Outstanding (£)</t>
        </is>
      </c>
      <c r="B7" s="40">
        <f>SUM('Credit Control'!H5:H14)</f>
        <v/>
      </c>
    </row>
    <row r="8">
      <c r="A8" s="22" t="inlineStr">
        <is>
          <t>Average Days Overdue</t>
        </is>
      </c>
      <c r="B8" s="24">
        <f>IFERROR(AVERAGEIF('Credit Control'!I5:I14,"&gt;=0"),0)</f>
        <v/>
      </c>
    </row>
    <row r="9">
      <c r="A9" s="22" t="inlineStr">
        <is>
          <t>Number of Invoices</t>
        </is>
      </c>
      <c r="B9" s="24">
        <f>COUNTA('Credit Control'!A5:A14)</f>
        <v/>
      </c>
    </row>
    <row r="10">
      <c r="A10" s="22" t="inlineStr">
        <is>
          <t>High Risk Customers</t>
        </is>
      </c>
      <c r="B10" s="24">
        <f>COUNTIF('Credit Control'!L5:L14,"High Risk")</f>
        <v/>
      </c>
    </row>
    <row r="11">
      <c r="A11" s="22" t="inlineStr">
        <is>
          <t>Overdue Invoices</t>
        </is>
      </c>
      <c r="B11" s="24">
        <f>COUNTIF('Credit Control'!J5:J14,"Overdue")</f>
        <v/>
      </c>
    </row>
    <row r="12">
      <c r="A12" s="22" t="inlineStr">
        <is>
          <t>Collection Rate (%)</t>
        </is>
      </c>
      <c r="B12" s="41">
        <f>IFERROR(SUM('Credit Control'!G5:G14)/SUM('Credit Control'!F5:F14),0)</f>
        <v/>
      </c>
    </row>
    <row r="13"/>
    <row r="14"/>
    <row r="15">
      <c r="A15" s="21" t="inlineStr">
        <is>
          <t>Aged Debt Analysis</t>
        </is>
      </c>
    </row>
    <row r="16">
      <c r="A16" s="4" t="inlineStr">
        <is>
          <t>Ageing Bracket</t>
        </is>
      </c>
      <c r="B16" s="4" t="inlineStr">
        <is>
          <t>Balance Outstanding (£)</t>
        </is>
      </c>
      <c r="C16" s="4" t="inlineStr">
        <is>
          <t>No. of Invoices</t>
        </is>
      </c>
    </row>
    <row r="17">
      <c r="A17" s="6" t="inlineStr">
        <is>
          <t>Current (0-30 days)</t>
        </is>
      </c>
      <c r="B17" s="35">
        <f>SUMIFS('Credit Control'!H5:H14,'Credit Control'!I5:I14,"&gt;=0",'Credit Control'!I5:I14,"&lt;=30")</f>
        <v/>
      </c>
      <c r="C17" s="8">
        <f>COUNTIFS('Credit Control'!I5:I14,"&gt;=0",'Credit Control'!I5:I14,"&lt;=30")</f>
        <v/>
      </c>
    </row>
    <row r="18">
      <c r="A18" s="12" t="inlineStr">
        <is>
          <t>31-60 days</t>
        </is>
      </c>
      <c r="B18" s="38">
        <f>SUMIFS('Credit Control'!H5:H14,'Credit Control'!I5:I14,"&gt;=31",'Credit Control'!I5:I14,"&lt;=60")</f>
        <v/>
      </c>
      <c r="C18" s="14">
        <f>COUNTIFS('Credit Control'!I5:I14,"&gt;=31",'Credit Control'!I5:I14,"&lt;=60")</f>
        <v/>
      </c>
    </row>
    <row r="19">
      <c r="A19" s="6" t="inlineStr">
        <is>
          <t>61-90 days</t>
        </is>
      </c>
      <c r="B19" s="35">
        <f>SUMIFS('Credit Control'!H5:H14,'Credit Control'!I5:I14,"&gt;=61",'Credit Control'!I5:I14,"&lt;=90")</f>
        <v/>
      </c>
      <c r="C19" s="8">
        <f>COUNTIFS('Credit Control'!I5:I14,"&gt;=61",'Credit Control'!I5:I14,"&lt;=90")</f>
        <v/>
      </c>
    </row>
    <row r="20">
      <c r="A20" s="12" t="inlineStr">
        <is>
          <t>90+ days</t>
        </is>
      </c>
      <c r="B20" s="38">
        <f>SUMIFS('Credit Control'!H5:H14,'Credit Control'!I5:I14,"&gt;=91",'Credit Control'!I5:I14,"&lt;=100000")</f>
        <v/>
      </c>
      <c r="C20" s="14">
        <f>COUNTIFS('Credit Control'!I5:I14,"&gt;=91",'Credit Control'!I5:I14,"&lt;=100000")</f>
        <v/>
      </c>
    </row>
    <row r="21">
      <c r="A21" s="17" t="inlineStr">
        <is>
          <t>TOTAL</t>
        </is>
      </c>
      <c r="B21" s="39">
        <f>SUM(B17:B20)</f>
        <v/>
      </c>
      <c r="C21" s="17">
        <f>SUM(C17:C20)</f>
        <v/>
      </c>
    </row>
    <row r="22"/>
    <row r="23"/>
    <row r="24">
      <c r="A24" s="21" t="inlineStr">
        <is>
          <t>Status Breakdown</t>
        </is>
      </c>
    </row>
    <row r="25">
      <c r="A25" s="26" t="inlineStr">
        <is>
          <t>Status</t>
        </is>
      </c>
      <c r="B25" s="26" t="inlineStr">
        <is>
          <t>Count</t>
        </is>
      </c>
    </row>
    <row r="26">
      <c r="A26" s="27" t="inlineStr">
        <is>
          <t>Paid</t>
        </is>
      </c>
      <c r="B26" s="28">
        <f>COUNTIF('Credit Control'!J5:J14,"Paid")</f>
        <v/>
      </c>
    </row>
    <row r="27">
      <c r="A27" s="29" t="inlineStr">
        <is>
          <t>Overdue</t>
        </is>
      </c>
      <c r="B27" s="30">
        <f>COUNTIF('Credit Control'!J5:J14,"Overdue")</f>
        <v/>
      </c>
    </row>
    <row r="28">
      <c r="A28" s="27" t="inlineStr">
        <is>
          <t>Current</t>
        </is>
      </c>
      <c r="B28" s="28">
        <f>COUNTIF('Credit Control'!J5:J14,"Current")</f>
        <v/>
      </c>
    </row>
  </sheetData>
  <mergeCells count="4">
    <mergeCell ref="A1:F1"/>
    <mergeCell ref="A4:B4"/>
    <mergeCell ref="A15:C15"/>
    <mergeCell ref="A24:B24"/>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28" customWidth="1" min="1" max="1"/>
    <col width="90" customWidth="1" min="2" max="2"/>
  </cols>
  <sheetData>
    <row r="1">
      <c r="A1" s="19" t="inlineStr">
        <is>
          <t>How to Use This Credit Control Template</t>
        </is>
      </c>
    </row>
    <row r="2"/>
    <row r="3" ht="45" customHeight="1">
      <c r="A3" s="31" t="inlineStr">
        <is>
          <t>Overview</t>
        </is>
      </c>
      <c r="B3" s="32" t="inlineStr">
        <is>
          <t>This workbook helps UK businesses monitor customer invoices, payments and outstanding debt. It is split into three sheets: Credit Control, Aged Debt Summary, and these Instructions.</t>
        </is>
      </c>
    </row>
    <row r="4" ht="45" customHeight="1">
      <c r="A4" s="31" t="inlineStr">
        <is>
          <t>Credit Control sheet</t>
        </is>
      </c>
      <c r="B4" s="32" t="inlineStr">
        <is>
          <t>Enter one row per invoice. Yellow-shaded 'Amount Paid' cells are the only cells you should edit manually along with Invoice No, Customer Name, Invoice Date, Due Date, Terms, Invoice Amount and Credit Limit. All other columns calculate automatically.</t>
        </is>
      </c>
    </row>
    <row r="5" ht="45" customHeight="1">
      <c r="A5" s="31" t="inlineStr">
        <is>
          <t>Balance Outstanding</t>
        </is>
      </c>
      <c r="B5" s="32" t="inlineStr">
        <is>
          <t>Automatically calculated as Invoice Amount less Amount Paid (column H).</t>
        </is>
      </c>
    </row>
    <row r="6" ht="45" customHeight="1">
      <c r="A6" s="31" t="inlineStr">
        <is>
          <t>Days Overdue</t>
        </is>
      </c>
      <c r="B6" s="32" t="inlineStr">
        <is>
          <t>Calculated using TODAY() minus the Due Date, only when a balance remains outstanding. Paid invoices show -1 so they are excluded from ageing analysis.</t>
        </is>
      </c>
    </row>
    <row r="7" ht="45" customHeight="1">
      <c r="A7" s="31" t="inlineStr">
        <is>
          <t>Status</t>
        </is>
      </c>
      <c r="B7" s="32" t="inlineStr">
        <is>
          <t>Automatically shows 'Paid', 'Overdue' or 'Current' based on balance and due date. Red shading highlights overdue invoices; green shading highlights paid invoices.</t>
        </is>
      </c>
    </row>
    <row r="8" ht="45" customHeight="1">
      <c r="A8" s="31" t="inlineStr">
        <is>
          <t>Risk Flag</t>
        </is>
      </c>
      <c r="B8" s="32" t="inlineStr">
        <is>
          <t>Automatically flags customers as Low, Medium or High Risk based on how many days their invoice has been overdue (over 30 days = Medium, over 60 days = High).</t>
        </is>
      </c>
    </row>
    <row r="9" ht="45" customHeight="1">
      <c r="A9" s="31" t="inlineStr">
        <is>
          <t>Aged Debt Summary sheet</t>
        </is>
      </c>
      <c r="B9" s="32" t="inlineStr">
        <is>
          <t>Shows key metrics (total outstanding, collection rate, high risk customers) and an ageing analysis split into 0-30, 31-60, 61-90 and 90+ day brackets, with bar and pie charts for quick review.</t>
        </is>
      </c>
    </row>
    <row r="10" ht="45" customHeight="1">
      <c r="A10" s="31" t="inlineStr">
        <is>
          <t>Updating the template</t>
        </is>
      </c>
      <c r="B10" s="32" t="inlineStr">
        <is>
          <t>Simply add new rows beneath the existing data on the Credit Control sheet, copying the formulas down from the row above. The Aged Debt Summary formulas reference fixed row ranges, so extend these ranges if you add many new invoices.</t>
        </is>
      </c>
    </row>
    <row r="11" ht="45" customHeight="1">
      <c r="A11" s="31" t="inlineStr">
        <is>
          <t>Best practice</t>
        </is>
      </c>
      <c r="B11" s="32" t="inlineStr">
        <is>
          <t>Review this template weekly. Chase overdue invoices promptly, prioritising High Risk and largest balances first, and update Amount Paid as soon as payments are received.</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2026-07-14T15:23:48Z</dcterms:created>
  <dcterms:modified xmlns:dcterms="http://purl.org/dc/terms/" xmlns:xsi="http://www.w3.org/2001/XMLSchema-instance" xsi:type="dcterms:W3CDTF">2026-07-14T15:23:48Z</dcterms:modified>
</cp:coreProperties>
</file>