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yroll Data" sheetId="1" state="visible" r:id="rId1"/>
    <sheet xmlns:r="http://schemas.openxmlformats.org/officeDocument/2006/relationships" name="Payslip" sheetId="2" state="visible" r:id="rId2"/>
    <sheet xmlns:r="http://schemas.openxmlformats.org/officeDocument/2006/relationships" name="Summary 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7">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b val="1"/>
      <color rgb="00FFFFFF"/>
      <sz val="10"/>
    </font>
    <font>
      <name val="Calibri"/>
      <b val="1"/>
      <color rgb="0022C55E"/>
      <sz val="10"/>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
      <patternFill patternType="solid">
        <fgColor rgb="00FFFB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9">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xf>
    <xf numFmtId="0" fontId="3" fillId="3" borderId="1" applyAlignment="1" pivotButton="0" quotePrefix="0" xfId="0">
      <alignment horizontal="center" vertical="center"/>
    </xf>
    <xf numFmtId="0" fontId="3" fillId="3" borderId="1" pivotButton="0" quotePrefix="0" xfId="0"/>
    <xf numFmtId="164" fontId="3" fillId="3" borderId="1" pivotButton="0" quotePrefix="0" xfId="0"/>
    <xf numFmtId="165" fontId="3" fillId="3" borderId="1" pivotButton="0" quotePrefix="0" xfId="0"/>
    <xf numFmtId="0" fontId="3" fillId="4" borderId="1" applyAlignment="1" pivotButton="0" quotePrefix="0" xfId="0">
      <alignment horizontal="center" vertical="center"/>
    </xf>
    <xf numFmtId="0" fontId="3" fillId="4" borderId="1" pivotButton="0" quotePrefix="0" xfId="0"/>
    <xf numFmtId="164" fontId="3" fillId="4" borderId="1" pivotButton="0" quotePrefix="0" xfId="0"/>
    <xf numFmtId="165" fontId="3" fillId="4" borderId="1" pivotButton="0" quotePrefix="0" xfId="0"/>
    <xf numFmtId="0" fontId="4" fillId="0" borderId="0" pivotButton="0" quotePrefix="0" xfId="0"/>
    <xf numFmtId="165" fontId="5" fillId="5" borderId="1" pivotButton="0" quotePrefix="0" xfId="0"/>
    <xf numFmtId="165" fontId="4" fillId="0" borderId="0" pivotButton="0" quotePrefix="0" xfId="0"/>
    <xf numFmtId="0" fontId="1" fillId="0" borderId="0" pivotButton="0" quotePrefix="0" xfId="0"/>
    <xf numFmtId="0" fontId="3" fillId="6" borderId="1" pivotButton="0" quotePrefix="0" xfId="0"/>
    <xf numFmtId="0" fontId="3" fillId="0" borderId="1" pivotButton="0" quotePrefix="0" xfId="0"/>
    <xf numFmtId="164" fontId="3" fillId="0" borderId="1" pivotButton="0" quotePrefix="0" xfId="0"/>
    <xf numFmtId="0" fontId="2" fillId="5" borderId="0" pivotButton="0" quotePrefix="0" xfId="0"/>
    <xf numFmtId="0" fontId="3" fillId="0" borderId="0" pivotButton="0" quotePrefix="0" xfId="0"/>
    <xf numFmtId="165" fontId="0" fillId="0" borderId="1" pivotButton="0" quotePrefix="0" xfId="0"/>
    <xf numFmtId="165" fontId="6" fillId="0" borderId="0" pivotButton="0" quotePrefix="0" xfId="0"/>
    <xf numFmtId="0" fontId="2" fillId="2" borderId="1" pivotButton="0" quotePrefix="0" xfId="0"/>
    <xf numFmtId="0" fontId="4" fillId="3" borderId="1" pivotButton="0" quotePrefix="0" xfId="0"/>
    <xf numFmtId="165" fontId="4" fillId="4" borderId="1" pivotButton="0" quotePrefix="0" xfId="0"/>
    <xf numFmtId="165" fontId="4" fillId="3" borderId="1" pivotButton="0" quotePrefix="0" xfId="0"/>
    <xf numFmtId="165" fontId="3" fillId="0" borderId="1" pivotButton="0" quotePrefix="0" xfId="0"/>
    <xf numFmtId="0" fontId="5" fillId="5" borderId="0" applyAlignment="1" pivotButton="0" quotePrefix="0" xfId="0">
      <alignment horizontal="left" vertical="center"/>
    </xf>
    <xf numFmtId="0" fontId="3" fillId="0" borderId="0" applyAlignment="1" pivotButton="0" quotePrefix="0" xfId="0">
      <alignment vertical="top" wrapText="1"/>
    </xf>
  </cellXfs>
  <cellStyles count="1">
    <cellStyle name="Normal" xfId="0" builtinId="0" hidden="0"/>
  </cellStyles>
  <dxfs count="2">
    <dxf>
      <font>
        <name val="Calibri"/>
        <b val="1"/>
        <color rgb="00DC2626"/>
        <sz val="10"/>
      </font>
    </dxf>
    <dxf>
      <font>
        <name val="Calibri"/>
        <b val="1"/>
        <color rgb="0022C55E"/>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Net Pay by Employee</a:t>
            </a:r>
          </a:p>
        </rich>
      </tx>
    </title>
    <plotArea>
      <barChart>
        <barDir val="col"/>
        <grouping val="clustered"/>
        <ser>
          <idx val="0"/>
          <order val="0"/>
          <tx>
            <strRef>
              <f>'Summary Dashboard'!B13</f>
            </strRef>
          </tx>
          <spPr>
            <a:solidFill xmlns:a="http://schemas.openxmlformats.org/drawingml/2006/main">
              <a:srgbClr val="0F766E"/>
            </a:solidFill>
            <a:ln xmlns:a="http://schemas.openxmlformats.org/drawingml/2006/main">
              <a:prstDash val="solid"/>
            </a:ln>
          </spPr>
          <cat>
            <numRef>
              <f>'Summary Dashboard'!$A$14:$A$22</f>
            </numRef>
          </cat>
          <val>
            <numRef>
              <f>'Summary Dashboard'!$B$14:$B$22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Net Pay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Total Deductions Breakdown</a:t>
            </a:r>
          </a:p>
        </rich>
      </tx>
    </title>
    <plotArea>
      <pieChart>
        <varyColors val="1"/>
        <ser>
          <idx val="0"/>
          <order val="0"/>
          <tx>
            <strRef>
              <f>'Summary Dashboard'!B25</f>
            </strRef>
          </tx>
          <spPr>
            <a:solidFill xmlns:a="http://schemas.openxmlformats.org/drawingml/2006/main">
              <a:srgbClr val="14B8A6"/>
            </a:solidFill>
            <a:ln xmlns:a="http://schemas.openxmlformats.org/drawingml/2006/main">
              <a:prstDash val="solid"/>
            </a:ln>
          </spPr>
          <cat>
            <numRef>
              <f>'Summary Dashboard'!$A$26:$A$28</f>
            </numRef>
          </cat>
          <val>
            <numRef>
              <f>'Summary Dashboard'!$B$26:$B$28</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12</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27</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5"/>
  <sheetViews>
    <sheetView workbookViewId="0">
      <pane ySplit="3" topLeftCell="A4" activePane="bottomLeft" state="frozen"/>
      <selection pane="bottomLeft" activeCell="A1" sqref="A1"/>
    </sheetView>
  </sheetViews>
  <sheetFormatPr baseColWidth="8" defaultRowHeight="15"/>
  <cols>
    <col width="12" customWidth="1" min="1" max="1"/>
    <col width="18" customWidth="1" min="2" max="2"/>
    <col width="13" customWidth="1" min="3" max="3"/>
    <col width="10" customWidth="1" min="4" max="4"/>
    <col width="10" customWidth="1" min="5" max="5"/>
    <col width="12" customWidth="1" min="6" max="6"/>
    <col width="16" customWidth="1" min="7" max="7"/>
    <col width="15" customWidth="1" min="8" max="8"/>
    <col width="13" customWidth="1" min="9" max="9"/>
    <col width="11" customWidth="1" min="10" max="10"/>
    <col width="13" customWidth="1" min="11" max="11"/>
    <col width="13" customWidth="1" min="12" max="12"/>
    <col width="14" customWidth="1" min="13" max="13"/>
    <col width="13" customWidth="1" min="14" max="14"/>
    <col width="14" customWidth="1" min="15" max="15"/>
    <col width="16" customWidth="1" min="16" max="16"/>
    <col width="13" customWidth="1" min="17" max="17"/>
  </cols>
  <sheetData>
    <row r="1">
      <c r="A1" s="1" t="inlineStr">
        <is>
          <t>Payroll Data - July 2026</t>
        </is>
      </c>
    </row>
    <row r="2"/>
    <row r="3">
      <c r="A3" s="2" t="inlineStr">
        <is>
          <t>Employee ID</t>
        </is>
      </c>
      <c r="B3" s="2" t="inlineStr">
        <is>
          <t>Name</t>
        </is>
      </c>
      <c r="C3" s="2" t="inlineStr">
        <is>
          <t>Department</t>
        </is>
      </c>
      <c r="D3" s="2" t="inlineStr">
        <is>
          <t>Tax Code</t>
        </is>
      </c>
      <c r="E3" s="2" t="inlineStr">
        <is>
          <t>NI Category</t>
        </is>
      </c>
      <c r="F3" s="2" t="inlineStr">
        <is>
          <t>Start Date</t>
        </is>
      </c>
      <c r="G3" s="2" t="inlineStr">
        <is>
          <t>Annual Salary (£)</t>
        </is>
      </c>
      <c r="H3" s="2" t="inlineStr">
        <is>
          <t>Monthly Basic (£)</t>
        </is>
      </c>
      <c r="I3" s="2" t="inlineStr">
        <is>
          <t>Overtime (£)</t>
        </is>
      </c>
      <c r="J3" s="2" t="inlineStr">
        <is>
          <t>Bonus (£)</t>
        </is>
      </c>
      <c r="K3" s="2" t="inlineStr">
        <is>
          <t>Gross Pay (£)</t>
        </is>
      </c>
      <c r="L3" s="2" t="inlineStr">
        <is>
          <t>Pension 5% (£)</t>
        </is>
      </c>
      <c r="M3" s="2" t="inlineStr">
        <is>
          <t>Taxable Pay (£)</t>
        </is>
      </c>
      <c r="N3" s="2" t="inlineStr">
        <is>
          <t>Income Tax (£)</t>
        </is>
      </c>
      <c r="O3" s="2" t="inlineStr">
        <is>
          <t>Employee NI (£)</t>
        </is>
      </c>
      <c r="P3" s="2" t="inlineStr">
        <is>
          <t>Total Deductions (£)</t>
        </is>
      </c>
      <c r="Q3" s="2" t="inlineStr">
        <is>
          <t>Net Pay (£)</t>
        </is>
      </c>
    </row>
    <row r="4">
      <c r="A4" s="3" t="inlineStr">
        <is>
          <t>EMP001</t>
        </is>
      </c>
      <c r="B4" s="4" t="inlineStr">
        <is>
          <t>Oliver Smith</t>
        </is>
      </c>
      <c r="C4" s="3" t="inlineStr">
        <is>
          <t>Sales</t>
        </is>
      </c>
      <c r="D4" s="3" t="inlineStr">
        <is>
          <t>1257L</t>
        </is>
      </c>
      <c r="E4" s="3" t="inlineStr">
        <is>
          <t>A</t>
        </is>
      </c>
      <c r="F4" s="5" t="inlineStr">
        <is>
          <t>01/03/2021</t>
        </is>
      </c>
      <c r="G4" s="6" t="n">
        <v>32000</v>
      </c>
      <c r="H4" s="6">
        <f>G4/12</f>
        <v/>
      </c>
      <c r="I4" s="6" t="n">
        <v>0</v>
      </c>
      <c r="J4" s="6" t="n">
        <v>250</v>
      </c>
      <c r="K4" s="6">
        <f>H4+I4+J4</f>
        <v/>
      </c>
      <c r="L4" s="6">
        <f>ROUND(K4*0.05,2)</f>
        <v/>
      </c>
      <c r="M4" s="6">
        <f>K4-L4</f>
        <v/>
      </c>
      <c r="N4" s="6">
        <f>ROUND(IF(M4&gt;1047.5,(M4-1047.5)*0.2,0),2)</f>
        <v/>
      </c>
      <c r="O4" s="6">
        <f>ROUND(IF(K4&gt;1048,(K4-1048)*0.12,0),2)</f>
        <v/>
      </c>
      <c r="P4" s="6">
        <f>L4+N4+O4</f>
        <v/>
      </c>
      <c r="Q4" s="6">
        <f>K4-P4</f>
        <v/>
      </c>
    </row>
    <row r="5">
      <c r="A5" s="7" t="inlineStr">
        <is>
          <t>EMP002</t>
        </is>
      </c>
      <c r="B5" s="8" t="inlineStr">
        <is>
          <t>Amelia Jones</t>
        </is>
      </c>
      <c r="C5" s="7" t="inlineStr">
        <is>
          <t>Finance</t>
        </is>
      </c>
      <c r="D5" s="7" t="inlineStr">
        <is>
          <t>1257L</t>
        </is>
      </c>
      <c r="E5" s="7" t="inlineStr">
        <is>
          <t>A</t>
        </is>
      </c>
      <c r="F5" s="9" t="inlineStr">
        <is>
          <t>15/06/2019</t>
        </is>
      </c>
      <c r="G5" s="10" t="n">
        <v>38500</v>
      </c>
      <c r="H5" s="10">
        <f>G5/12</f>
        <v/>
      </c>
      <c r="I5" s="10" t="n">
        <v>0</v>
      </c>
      <c r="J5" s="10" t="n">
        <v>500</v>
      </c>
      <c r="K5" s="10">
        <f>H5+I5+J5</f>
        <v/>
      </c>
      <c r="L5" s="10">
        <f>ROUND(K5*0.05,2)</f>
        <v/>
      </c>
      <c r="M5" s="10">
        <f>K5-L5</f>
        <v/>
      </c>
      <c r="N5" s="10">
        <f>ROUND(IF(M5&gt;1047.5,(M5-1047.5)*0.2,0),2)</f>
        <v/>
      </c>
      <c r="O5" s="10">
        <f>ROUND(IF(K5&gt;1048,(K5-1048)*0.12,0),2)</f>
        <v/>
      </c>
      <c r="P5" s="10">
        <f>L5+N5+O5</f>
        <v/>
      </c>
      <c r="Q5" s="10">
        <f>K5-P5</f>
        <v/>
      </c>
    </row>
    <row r="6">
      <c r="A6" s="3" t="inlineStr">
        <is>
          <t>EMP003</t>
        </is>
      </c>
      <c r="B6" s="4" t="inlineStr">
        <is>
          <t>Harry Williams</t>
        </is>
      </c>
      <c r="C6" s="3" t="inlineStr">
        <is>
          <t>IT</t>
        </is>
      </c>
      <c r="D6" s="3" t="inlineStr">
        <is>
          <t>1257L</t>
        </is>
      </c>
      <c r="E6" s="3" t="inlineStr">
        <is>
          <t>A</t>
        </is>
      </c>
      <c r="F6" s="5" t="inlineStr">
        <is>
          <t>10/01/2022</t>
        </is>
      </c>
      <c r="G6" s="6" t="n">
        <v>45000</v>
      </c>
      <c r="H6" s="6">
        <f>G6/12</f>
        <v/>
      </c>
      <c r="I6" s="6" t="n">
        <v>0</v>
      </c>
      <c r="J6" s="6" t="n">
        <v>0</v>
      </c>
      <c r="K6" s="6">
        <f>H6+I6+J6</f>
        <v/>
      </c>
      <c r="L6" s="6">
        <f>ROUND(K6*0.05,2)</f>
        <v/>
      </c>
      <c r="M6" s="6">
        <f>K6-L6</f>
        <v/>
      </c>
      <c r="N6" s="6">
        <f>ROUND(IF(M6&gt;1047.5,(M6-1047.5)*0.2,0),2)</f>
        <v/>
      </c>
      <c r="O6" s="6">
        <f>ROUND(IF(K6&gt;1048,(K6-1048)*0.12,0),2)</f>
        <v/>
      </c>
      <c r="P6" s="6">
        <f>L6+N6+O6</f>
        <v/>
      </c>
      <c r="Q6" s="6">
        <f>K6-P6</f>
        <v/>
      </c>
    </row>
    <row r="7">
      <c r="A7" s="7" t="inlineStr">
        <is>
          <t>EMP004</t>
        </is>
      </c>
      <c r="B7" s="8" t="inlineStr">
        <is>
          <t>Sophie Brown</t>
        </is>
      </c>
      <c r="C7" s="7" t="inlineStr">
        <is>
          <t>HR</t>
        </is>
      </c>
      <c r="D7" s="7" t="inlineStr">
        <is>
          <t>1257L</t>
        </is>
      </c>
      <c r="E7" s="7" t="inlineStr">
        <is>
          <t>A</t>
        </is>
      </c>
      <c r="F7" s="9" t="inlineStr">
        <is>
          <t>22/09/2020</t>
        </is>
      </c>
      <c r="G7" s="10" t="n">
        <v>29000</v>
      </c>
      <c r="H7" s="10">
        <f>G7/12</f>
        <v/>
      </c>
      <c r="I7" s="10" t="n">
        <v>0</v>
      </c>
      <c r="J7" s="10" t="n">
        <v>100</v>
      </c>
      <c r="K7" s="10">
        <f>H7+I7+J7</f>
        <v/>
      </c>
      <c r="L7" s="10">
        <f>ROUND(K7*0.05,2)</f>
        <v/>
      </c>
      <c r="M7" s="10">
        <f>K7-L7</f>
        <v/>
      </c>
      <c r="N7" s="10">
        <f>ROUND(IF(M7&gt;1047.5,(M7-1047.5)*0.2,0),2)</f>
        <v/>
      </c>
      <c r="O7" s="10">
        <f>ROUND(IF(K7&gt;1048,(K7-1048)*0.12,0),2)</f>
        <v/>
      </c>
      <c r="P7" s="10">
        <f>L7+N7+O7</f>
        <v/>
      </c>
      <c r="Q7" s="10">
        <f>K7-P7</f>
        <v/>
      </c>
    </row>
    <row r="8">
      <c r="A8" s="3" t="inlineStr">
        <is>
          <t>EMP005</t>
        </is>
      </c>
      <c r="B8" s="4" t="inlineStr">
        <is>
          <t>Jack Taylor</t>
        </is>
      </c>
      <c r="C8" s="3" t="inlineStr">
        <is>
          <t>Marketing</t>
        </is>
      </c>
      <c r="D8" s="3" t="inlineStr">
        <is>
          <t>BR</t>
        </is>
      </c>
      <c r="E8" s="3" t="inlineStr">
        <is>
          <t>A</t>
        </is>
      </c>
      <c r="F8" s="5" t="inlineStr">
        <is>
          <t>05/11/2023</t>
        </is>
      </c>
      <c r="G8" s="6" t="n">
        <v>27500</v>
      </c>
      <c r="H8" s="6">
        <f>G8/12</f>
        <v/>
      </c>
      <c r="I8" s="6" t="n">
        <v>0</v>
      </c>
      <c r="J8" s="6" t="n">
        <v>250</v>
      </c>
      <c r="K8" s="6">
        <f>H8+I8+J8</f>
        <v/>
      </c>
      <c r="L8" s="6">
        <f>ROUND(K8*0.05,2)</f>
        <v/>
      </c>
      <c r="M8" s="6">
        <f>K8-L8</f>
        <v/>
      </c>
      <c r="N8" s="6">
        <f>ROUND(IF(M8&gt;1047.5,(M8-1047.5)*0.2,0),2)</f>
        <v/>
      </c>
      <c r="O8" s="6">
        <f>ROUND(IF(K8&gt;1048,(K8-1048)*0.12,0),2)</f>
        <v/>
      </c>
      <c r="P8" s="6">
        <f>L8+N8+O8</f>
        <v/>
      </c>
      <c r="Q8" s="6">
        <f>K8-P8</f>
        <v/>
      </c>
    </row>
    <row r="9">
      <c r="A9" s="7" t="inlineStr">
        <is>
          <t>EMP006</t>
        </is>
      </c>
      <c r="B9" s="8" t="inlineStr">
        <is>
          <t>Emily Davies</t>
        </is>
      </c>
      <c r="C9" s="7" t="inlineStr">
        <is>
          <t>Operations</t>
        </is>
      </c>
      <c r="D9" s="7" t="inlineStr">
        <is>
          <t>1257L</t>
        </is>
      </c>
      <c r="E9" s="7" t="inlineStr">
        <is>
          <t>A</t>
        </is>
      </c>
      <c r="F9" s="9" t="inlineStr">
        <is>
          <t>18/04/2018</t>
        </is>
      </c>
      <c r="G9" s="10" t="n">
        <v>31000</v>
      </c>
      <c r="H9" s="10">
        <f>G9/12</f>
        <v/>
      </c>
      <c r="I9" s="10" t="n">
        <v>0</v>
      </c>
      <c r="J9" s="10" t="n">
        <v>180</v>
      </c>
      <c r="K9" s="10">
        <f>H9+I9+J9</f>
        <v/>
      </c>
      <c r="L9" s="10">
        <f>ROUND(K9*0.05,2)</f>
        <v/>
      </c>
      <c r="M9" s="10">
        <f>K9-L9</f>
        <v/>
      </c>
      <c r="N9" s="10">
        <f>ROUND(IF(M9&gt;1047.5,(M9-1047.5)*0.2,0),2)</f>
        <v/>
      </c>
      <c r="O9" s="10">
        <f>ROUND(IF(K9&gt;1048,(K9-1048)*0.12,0),2)</f>
        <v/>
      </c>
      <c r="P9" s="10">
        <f>L9+N9+O9</f>
        <v/>
      </c>
      <c r="Q9" s="10">
        <f>K9-P9</f>
        <v/>
      </c>
    </row>
    <row r="10">
      <c r="A10" s="3" t="inlineStr">
        <is>
          <t>EMP007</t>
        </is>
      </c>
      <c r="B10" s="4" t="inlineStr">
        <is>
          <t>George Wilson</t>
        </is>
      </c>
      <c r="C10" s="3" t="inlineStr">
        <is>
          <t>Sales</t>
        </is>
      </c>
      <c r="D10" s="3" t="inlineStr">
        <is>
          <t>1257L</t>
        </is>
      </c>
      <c r="E10" s="3" t="inlineStr">
        <is>
          <t>A</t>
        </is>
      </c>
      <c r="F10" s="5" t="inlineStr">
        <is>
          <t>30/07/2022</t>
        </is>
      </c>
      <c r="G10" s="6" t="n">
        <v>33500</v>
      </c>
      <c r="H10" s="6">
        <f>G10/12</f>
        <v/>
      </c>
      <c r="I10" s="6" t="n">
        <v>0</v>
      </c>
      <c r="J10" s="6" t="n">
        <v>720</v>
      </c>
      <c r="K10" s="6">
        <f>H10+I10+J10</f>
        <v/>
      </c>
      <c r="L10" s="6">
        <f>ROUND(K10*0.05,2)</f>
        <v/>
      </c>
      <c r="M10" s="6">
        <f>K10-L10</f>
        <v/>
      </c>
      <c r="N10" s="6">
        <f>ROUND(IF(M10&gt;1047.5,(M10-1047.5)*0.2,0),2)</f>
        <v/>
      </c>
      <c r="O10" s="6">
        <f>ROUND(IF(K10&gt;1048,(K10-1048)*0.12,0),2)</f>
        <v/>
      </c>
      <c r="P10" s="6">
        <f>L10+N10+O10</f>
        <v/>
      </c>
      <c r="Q10" s="6">
        <f>K10-P10</f>
        <v/>
      </c>
    </row>
    <row r="11">
      <c r="A11" s="7" t="inlineStr">
        <is>
          <t>EMP008</t>
        </is>
      </c>
      <c r="B11" s="8" t="inlineStr">
        <is>
          <t>Isla Evans</t>
        </is>
      </c>
      <c r="C11" s="7" t="inlineStr">
        <is>
          <t>IT</t>
        </is>
      </c>
      <c r="D11" s="7" t="inlineStr">
        <is>
          <t>1257L</t>
        </is>
      </c>
      <c r="E11" s="7" t="inlineStr">
        <is>
          <t>A</t>
        </is>
      </c>
      <c r="F11" s="9" t="inlineStr">
        <is>
          <t>12/02/2021</t>
        </is>
      </c>
      <c r="G11" s="10" t="n">
        <v>41000</v>
      </c>
      <c r="H11" s="10">
        <f>G11/12</f>
        <v/>
      </c>
      <c r="I11" s="10" t="n">
        <v>0</v>
      </c>
      <c r="J11" s="10" t="n">
        <v>0</v>
      </c>
      <c r="K11" s="10">
        <f>H11+I11+J11</f>
        <v/>
      </c>
      <c r="L11" s="10">
        <f>ROUND(K11*0.05,2)</f>
        <v/>
      </c>
      <c r="M11" s="10">
        <f>K11-L11</f>
        <v/>
      </c>
      <c r="N11" s="10">
        <f>ROUND(IF(M11&gt;1047.5,(M11-1047.5)*0.2,0),2)</f>
        <v/>
      </c>
      <c r="O11" s="10">
        <f>ROUND(IF(K11&gt;1048,(K11-1048)*0.12,0),2)</f>
        <v/>
      </c>
      <c r="P11" s="10">
        <f>L11+N11+O11</f>
        <v/>
      </c>
      <c r="Q11" s="10">
        <f>K11-P11</f>
        <v/>
      </c>
    </row>
    <row r="12">
      <c r="A12" s="3" t="inlineStr">
        <is>
          <t>EMP009</t>
        </is>
      </c>
      <c r="B12" s="4" t="inlineStr">
        <is>
          <t>Charlie Roberts</t>
        </is>
      </c>
      <c r="C12" s="3" t="inlineStr">
        <is>
          <t>Finance</t>
        </is>
      </c>
      <c r="D12" s="3" t="inlineStr">
        <is>
          <t>1257L</t>
        </is>
      </c>
      <c r="E12" s="3" t="inlineStr">
        <is>
          <t>A</t>
        </is>
      </c>
      <c r="F12" s="5" t="inlineStr">
        <is>
          <t>08/08/2020</t>
        </is>
      </c>
      <c r="G12" s="6" t="n">
        <v>36000</v>
      </c>
      <c r="H12" s="6">
        <f>G12/12</f>
        <v/>
      </c>
      <c r="I12" s="6" t="n">
        <v>0</v>
      </c>
      <c r="J12" s="6" t="n">
        <v>300</v>
      </c>
      <c r="K12" s="6">
        <f>H12+I12+J12</f>
        <v/>
      </c>
      <c r="L12" s="6">
        <f>ROUND(K12*0.05,2)</f>
        <v/>
      </c>
      <c r="M12" s="6">
        <f>K12-L12</f>
        <v/>
      </c>
      <c r="N12" s="6">
        <f>ROUND(IF(M12&gt;1047.5,(M12-1047.5)*0.2,0),2)</f>
        <v/>
      </c>
      <c r="O12" s="6">
        <f>ROUND(IF(K12&gt;1048,(K12-1048)*0.12,0),2)</f>
        <v/>
      </c>
      <c r="P12" s="6">
        <f>L12+N12+O12</f>
        <v/>
      </c>
      <c r="Q12" s="6">
        <f>K12-P12</f>
        <v/>
      </c>
    </row>
    <row r="13">
      <c r="B13" s="11" t="inlineStr">
        <is>
          <t>TOTALS</t>
        </is>
      </c>
      <c r="G13" s="12">
        <f>SUM(G4:G12)</f>
        <v/>
      </c>
      <c r="H13" s="12">
        <f>SUM(H4:H12)</f>
        <v/>
      </c>
      <c r="I13" s="12">
        <f>SUM(I4:I12)</f>
        <v/>
      </c>
      <c r="J13" s="12">
        <f>SUM(J4:J12)</f>
        <v/>
      </c>
      <c r="K13" s="12">
        <f>SUM(K4:K12)</f>
        <v/>
      </c>
      <c r="L13" s="12">
        <f>SUM(L4:L12)</f>
        <v/>
      </c>
      <c r="M13" s="12">
        <f>SUM(M4:M12)</f>
        <v/>
      </c>
      <c r="N13" s="12">
        <f>SUM(N4:N12)</f>
        <v/>
      </c>
      <c r="O13" s="12">
        <f>SUM(O4:O12)</f>
        <v/>
      </c>
      <c r="P13" s="12">
        <f>SUM(P4:P12)</f>
        <v/>
      </c>
      <c r="Q13" s="12">
        <f>SUM(Q4:Q12)</f>
        <v/>
      </c>
    </row>
    <row r="14">
      <c r="B14" s="11" t="inlineStr">
        <is>
          <t>AVERAGE NET PAY</t>
        </is>
      </c>
      <c r="Q14" s="13">
        <f>IFERROR(AVERAGE(Q4:Q12),0)</f>
        <v/>
      </c>
    </row>
    <row r="15">
      <c r="B15" s="11" t="inlineStr">
        <is>
          <t>EMPLOYEES IN IT DEPT</t>
        </is>
      </c>
      <c r="Q15" s="11">
        <f>COUNTIF(C4:C12,"IT")</f>
        <v/>
      </c>
    </row>
  </sheetData>
  <mergeCells count="1">
    <mergeCell ref="A1:Q1"/>
  </mergeCells>
  <conditionalFormatting sqref="Q4:Q12">
    <cfRule type="expression" priority="1" dxfId="0" stopIfTrue="1">
      <formula>Q4&lt;0</formula>
    </cfRule>
    <cfRule type="expression" priority="2" dxfId="1" stopIfTrue="1">
      <formula>Q4&gt;=0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22" customWidth="1" min="1" max="1"/>
    <col width="16" customWidth="1" min="2" max="2"/>
    <col width="18" customWidth="1" min="3" max="3"/>
    <col width="16" customWidth="1" min="4" max="4"/>
    <col width="12" customWidth="1" min="5" max="5"/>
    <col width="12" customWidth="1" min="6" max="6"/>
  </cols>
  <sheetData>
    <row r="1">
      <c r="A1" s="14" t="inlineStr">
        <is>
          <t>Payslip Template - Sample Employer Ltd</t>
        </is>
      </c>
    </row>
    <row r="2"/>
    <row r="3">
      <c r="A3" s="11" t="inlineStr">
        <is>
          <t>Select Employee ID:</t>
        </is>
      </c>
      <c r="B3" s="15" t="inlineStr">
        <is>
          <t>EMP001</t>
        </is>
      </c>
      <c r="D3" s="11" t="inlineStr">
        <is>
          <t>Pay Month Number (1-12):</t>
        </is>
      </c>
      <c r="E3" s="15" t="n">
        <v>7</v>
      </c>
    </row>
    <row r="4"/>
    <row r="5">
      <c r="A5" s="11" t="inlineStr">
        <is>
          <t>Employee Name</t>
        </is>
      </c>
      <c r="B5" s="16">
        <f>IFERROR(VLOOKUP($B$3,'Payroll Data'!$A$4:$Q$12,2,FALSE),"")</f>
        <v/>
      </c>
    </row>
    <row r="6">
      <c r="A6" s="11" t="inlineStr">
        <is>
          <t>Department</t>
        </is>
      </c>
      <c r="B6" s="16">
        <f>IFERROR(VLOOKUP($B$3,'Payroll Data'!$A$4:$Q$12,3,FALSE),"")</f>
        <v/>
      </c>
    </row>
    <row r="7">
      <c r="A7" s="11" t="inlineStr">
        <is>
          <t>Tax Code</t>
        </is>
      </c>
      <c r="B7" s="16">
        <f>IFERROR(VLOOKUP($B$3,'Payroll Data'!$A$4:$Q$12,4,FALSE),"")</f>
        <v/>
      </c>
    </row>
    <row r="8">
      <c r="A8" s="11" t="inlineStr">
        <is>
          <t>NI Category</t>
        </is>
      </c>
      <c r="B8" s="16">
        <f>IFERROR(VLOOKUP($B$3,'Payroll Data'!$A$4:$Q$12,5,FALSE),"")</f>
        <v/>
      </c>
    </row>
    <row r="9">
      <c r="A9" s="11" t="inlineStr">
        <is>
          <t>Start Date</t>
        </is>
      </c>
      <c r="B9" s="17">
        <f>IFERROR(VLOOKUP($B$3,'Payroll Data'!$A$4:$Q$12,6,FALSE),"")</f>
        <v/>
      </c>
    </row>
    <row r="10"/>
    <row r="11">
      <c r="A11" s="18" t="inlineStr">
        <is>
          <t>EARNINGS</t>
        </is>
      </c>
      <c r="C11" s="18" t="inlineStr">
        <is>
          <t>DEDUCTIONS</t>
        </is>
      </c>
    </row>
    <row r="12">
      <c r="A12" s="19" t="inlineStr">
        <is>
          <t>Monthly Basic</t>
        </is>
      </c>
      <c r="B12" s="20">
        <f>IFERROR(VLOOKUP($B$3,'Payroll Data'!$A$4:$Q$12,8,FALSE),0)</f>
        <v/>
      </c>
      <c r="C12" s="19" t="inlineStr">
        <is>
          <t>Pension (5%)</t>
        </is>
      </c>
      <c r="D12" s="20">
        <f>IFERROR(VLOOKUP($B$3,'Payroll Data'!$A$4:$Q$12,12,FALSE),0)</f>
        <v/>
      </c>
    </row>
    <row r="13">
      <c r="A13" s="19" t="inlineStr">
        <is>
          <t>Overtime</t>
        </is>
      </c>
      <c r="B13" s="20">
        <f>IFERROR(VLOOKUP($B$3,'Payroll Data'!$A$4:$Q$12,9,FALSE),0)</f>
        <v/>
      </c>
      <c r="C13" s="19" t="inlineStr">
        <is>
          <t>Income Tax</t>
        </is>
      </c>
      <c r="D13" s="20">
        <f>IFERROR(VLOOKUP($B$3,'Payroll Data'!$A$4:$Q$12,14,FALSE),0)</f>
        <v/>
      </c>
    </row>
    <row r="14">
      <c r="A14" s="19" t="inlineStr">
        <is>
          <t>Bonus</t>
        </is>
      </c>
      <c r="B14" s="20">
        <f>IFERROR(VLOOKUP($B$3,'Payroll Data'!$A$4:$Q$12,10,FALSE),0)</f>
        <v/>
      </c>
      <c r="C14" s="19" t="inlineStr">
        <is>
          <t>Employee NI</t>
        </is>
      </c>
      <c r="D14" s="20">
        <f>IFERROR(VLOOKUP($B$3,'Payroll Data'!$A$4:$Q$12,15,FALSE),0)</f>
        <v/>
      </c>
    </row>
    <row r="15">
      <c r="A15" s="19" t="inlineStr">
        <is>
          <t>Gross Pay</t>
        </is>
      </c>
      <c r="B15" s="20">
        <f>IFERROR(VLOOKUP($B$3,'Payroll Data'!$A$4:$Q$12,11,FALSE),0)</f>
        <v/>
      </c>
      <c r="C15" s="19" t="inlineStr">
        <is>
          <t>Total Deductions</t>
        </is>
      </c>
      <c r="D15" s="20">
        <f>IFERROR(VLOOKUP($B$3,'Payroll Data'!$A$4:$Q$12,16,FALSE),0)</f>
        <v/>
      </c>
    </row>
    <row r="16"/>
    <row r="17">
      <c r="A17" s="11" t="inlineStr">
        <is>
          <t>NET PAY</t>
        </is>
      </c>
      <c r="B17" s="21">
        <f>B15-D15</f>
        <v/>
      </c>
    </row>
    <row r="18"/>
    <row r="19">
      <c r="A19" s="18" t="inlineStr">
        <is>
          <t>YEAR TO DATE (estimate)</t>
        </is>
      </c>
    </row>
    <row r="20">
      <c r="A20" s="19" t="inlineStr">
        <is>
          <t>YTD Gross Pay</t>
        </is>
      </c>
      <c r="B20" s="20">
        <f>IFERROR(B15*$E$3,0)</f>
        <v/>
      </c>
    </row>
    <row r="21">
      <c r="A21" s="19" t="inlineStr">
        <is>
          <t>YTD Income Tax</t>
        </is>
      </c>
      <c r="B21" s="20">
        <f>IFERROR(D14*$E$3,0)</f>
        <v/>
      </c>
    </row>
    <row r="22">
      <c r="A22" s="19" t="inlineStr">
        <is>
          <t>YTD Employee NI</t>
        </is>
      </c>
      <c r="B22" s="20">
        <f>IFERROR(D15*$E$3,0)</f>
        <v/>
      </c>
    </row>
    <row r="23">
      <c r="A23" s="19" t="inlineStr">
        <is>
          <t>YTD Net Pay</t>
        </is>
      </c>
      <c r="B23" s="20">
        <f>IFERROR(B17*$E$3,0)</f>
        <v/>
      </c>
    </row>
  </sheetData>
  <mergeCells count="4">
    <mergeCell ref="A1:F1"/>
    <mergeCell ref="A11:B11"/>
    <mergeCell ref="C11:D11"/>
    <mergeCell ref="A19:D19"/>
  </mergeCells>
  <dataValidations count="2">
    <dataValidation sqref="B3" showErrorMessage="1" showInputMessage="1" allowBlank="0" type="list">
      <formula1>='Payroll Data'!$A$4:$A$12</formula1>
    </dataValidation>
    <dataValidation sqref="E3" showErrorMessage="1" showInputMessage="1" allowBlank="0" type="whole" operator="between">
      <formula1>1</formula1>
      <formula2>12</formula2>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28" customWidth="1" min="1" max="1"/>
    <col width="18" customWidth="1" min="2" max="2"/>
    <col width="14" customWidth="1" min="3" max="3"/>
    <col width="14" customWidth="1" min="4" max="4"/>
    <col width="14" customWidth="1" min="5" max="5"/>
    <col width="14" customWidth="1" min="6" max="6"/>
    <col width="14" customWidth="1" min="7" max="7"/>
    <col width="14" customWidth="1" min="8" max="8"/>
  </cols>
  <sheetData>
    <row r="1">
      <c r="A1" s="14" t="inlineStr">
        <is>
          <t>Payroll Summary Dashboard - July 2026</t>
        </is>
      </c>
    </row>
    <row r="2"/>
    <row r="3">
      <c r="A3" s="22" t="inlineStr">
        <is>
          <t>Key Metric</t>
        </is>
      </c>
      <c r="B3" s="22" t="inlineStr">
        <is>
          <t>Value</t>
        </is>
      </c>
    </row>
    <row r="4">
      <c r="A4" s="4" t="inlineStr">
        <is>
          <t>Total Employees</t>
        </is>
      </c>
      <c r="B4" s="23">
        <f>COUNTA('Payroll Data'!A4:A12)</f>
        <v/>
      </c>
    </row>
    <row r="5">
      <c r="A5" s="8" t="inlineStr">
        <is>
          <t>Total Gross Pay</t>
        </is>
      </c>
      <c r="B5" s="24">
        <f>SUM('Payroll Data'!K4:K12)</f>
        <v/>
      </c>
    </row>
    <row r="6">
      <c r="A6" s="4" t="inlineStr">
        <is>
          <t>Total Pension Contributions</t>
        </is>
      </c>
      <c r="B6" s="25">
        <f>SUM('Payroll Data'!L4:L12)</f>
        <v/>
      </c>
    </row>
    <row r="7">
      <c r="A7" s="8" t="inlineStr">
        <is>
          <t>Total Income Tax</t>
        </is>
      </c>
      <c r="B7" s="24">
        <f>SUM('Payroll Data'!N4:N12)</f>
        <v/>
      </c>
    </row>
    <row r="8">
      <c r="A8" s="4" t="inlineStr">
        <is>
          <t>Total Employee NI</t>
        </is>
      </c>
      <c r="B8" s="25">
        <f>SUM('Payroll Data'!O4:O12)</f>
        <v/>
      </c>
    </row>
    <row r="9">
      <c r="A9" s="8" t="inlineStr">
        <is>
          <t>Total Net Pay</t>
        </is>
      </c>
      <c r="B9" s="24">
        <f>SUM('Payroll Data'!Q4:Q12)</f>
        <v/>
      </c>
    </row>
    <row r="10">
      <c r="A10" s="4" t="inlineStr">
        <is>
          <t>Average Net Pay</t>
        </is>
      </c>
      <c r="B10" s="25">
        <f>IFERROR(AVERAGE('Payroll Data'!Q4:Q12),0)</f>
        <v/>
      </c>
    </row>
    <row r="11"/>
    <row r="12"/>
    <row r="13">
      <c r="A13" s="18" t="inlineStr">
        <is>
          <t>Employee</t>
        </is>
      </c>
      <c r="B13" s="18" t="inlineStr">
        <is>
          <t>Net Pay (£)</t>
        </is>
      </c>
    </row>
    <row r="14">
      <c r="A14" s="16">
        <f>'Payroll Data'!B4</f>
        <v/>
      </c>
      <c r="B14" s="26">
        <f>'Payroll Data'!Q4</f>
        <v/>
      </c>
    </row>
    <row r="15">
      <c r="A15" s="16">
        <f>'Payroll Data'!B5</f>
        <v/>
      </c>
      <c r="B15" s="26">
        <f>'Payroll Data'!Q5</f>
        <v/>
      </c>
    </row>
    <row r="16">
      <c r="A16" s="16">
        <f>'Payroll Data'!B6</f>
        <v/>
      </c>
      <c r="B16" s="26">
        <f>'Payroll Data'!Q6</f>
        <v/>
      </c>
    </row>
    <row r="17">
      <c r="A17" s="16">
        <f>'Payroll Data'!B7</f>
        <v/>
      </c>
      <c r="B17" s="26">
        <f>'Payroll Data'!Q7</f>
        <v/>
      </c>
    </row>
    <row r="18">
      <c r="A18" s="16">
        <f>'Payroll Data'!B8</f>
        <v/>
      </c>
      <c r="B18" s="26">
        <f>'Payroll Data'!Q8</f>
        <v/>
      </c>
    </row>
    <row r="19">
      <c r="A19" s="16">
        <f>'Payroll Data'!B9</f>
        <v/>
      </c>
      <c r="B19" s="26">
        <f>'Payroll Data'!Q9</f>
        <v/>
      </c>
    </row>
    <row r="20">
      <c r="A20" s="16">
        <f>'Payroll Data'!B10</f>
        <v/>
      </c>
      <c r="B20" s="26">
        <f>'Payroll Data'!Q10</f>
        <v/>
      </c>
    </row>
    <row r="21">
      <c r="A21" s="16">
        <f>'Payroll Data'!B11</f>
        <v/>
      </c>
      <c r="B21" s="26">
        <f>'Payroll Data'!Q11</f>
        <v/>
      </c>
    </row>
    <row r="22">
      <c r="A22" s="16">
        <f>'Payroll Data'!B12</f>
        <v/>
      </c>
      <c r="B22" s="26">
        <f>'Payroll Data'!Q12</f>
        <v/>
      </c>
    </row>
    <row r="23"/>
    <row r="24"/>
    <row r="25">
      <c r="A25" s="18" t="inlineStr">
        <is>
          <t>Deduction Type</t>
        </is>
      </c>
      <c r="B25" s="18" t="inlineStr">
        <is>
          <t>Total (£)</t>
        </is>
      </c>
    </row>
    <row r="26">
      <c r="A26" s="16" t="inlineStr">
        <is>
          <t>Pension</t>
        </is>
      </c>
      <c r="B26" s="20">
        <f>SUM('Payroll Data'!L4:L12)</f>
        <v/>
      </c>
    </row>
    <row r="27">
      <c r="A27" s="16" t="inlineStr">
        <is>
          <t>Income Tax</t>
        </is>
      </c>
      <c r="B27" s="20">
        <f>SUM('Payroll Data'!N4:N12)</f>
        <v/>
      </c>
    </row>
    <row r="28">
      <c r="A28" s="16" t="inlineStr">
        <is>
          <t>Employee NI</t>
        </is>
      </c>
      <c r="B28" s="20">
        <f>SUM('Payroll Data'!O4:O12)</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2" customWidth="1" min="1" max="1"/>
    <col width="90" customWidth="1" min="2" max="2"/>
  </cols>
  <sheetData>
    <row r="1">
      <c r="A1" s="14" t="inlineStr">
        <is>
          <t>Instructions - UK Payslip Template</t>
        </is>
      </c>
    </row>
    <row r="2"/>
    <row r="3" ht="45" customHeight="1">
      <c r="A3" s="27" t="inlineStr">
        <is>
          <t>Payroll Data</t>
        </is>
      </c>
      <c r="B3" s="28" t="inlineStr">
        <is>
          <t>Contains the master list of all employees with salary, overtime, bonus, pension, tax and National Insurance calculations. Edit the pale yellow-style input columns (Annual Salary, Overtime, Bonus) to update figures; all other columns calculate automatically using formulas.</t>
        </is>
      </c>
    </row>
    <row r="4"/>
    <row r="5" ht="45" customHeight="1">
      <c r="B5" s="28" t="inlineStr">
        <is>
          <t>Income Tax is estimated at 20% on taxable pay above the monthly personal allowance (£1,047.50). Employee National Insurance is estimated at 12% above the monthly primary threshold (£1,048). These are simplified estimates for illustration only and do not replace HMRC payroll software.</t>
        </is>
      </c>
    </row>
    <row r="6"/>
    <row r="7" ht="45" customHeight="1">
      <c r="A7" s="27" t="inlineStr">
        <is>
          <t>Payslip</t>
        </is>
      </c>
      <c r="B7" s="28" t="inlineStr">
        <is>
          <t>A single-employee payslip template. Select an Employee ID from the dropdown in cell B3 and enter the pay month number in E3. All employee details, earnings, deductions and year-to-date figures update automatically using VLOOKUP formulas linked to the Payroll Data sheet.</t>
        </is>
      </c>
    </row>
    <row r="8"/>
    <row r="9" ht="45" customHeight="1">
      <c r="A9" s="27" t="inlineStr">
        <is>
          <t>Summary Dashboard</t>
        </is>
      </c>
      <c r="B9" s="28" t="inlineStr">
        <is>
          <t>Shows key payroll metrics (total gross pay, total deductions, total net pay, average net pay) plus a bar chart comparing net pay across employees and a pie chart showing the deductions breakdown (pension, income tax, employee NI).</t>
        </is>
      </c>
    </row>
    <row r="10"/>
    <row r="11" ht="45" customHeight="1">
      <c r="A11" s="27" t="inlineStr">
        <is>
          <t>Data Entry</t>
        </is>
      </c>
      <c r="B11" s="28" t="inlineStr">
        <is>
          <t>Only amend cells shaded pale yellow (input cells). All other cells contain formulas and will recalculate automatically. Do not delete rows in Payroll Data without checking that chart and dashboard ranges still align.</t>
        </is>
      </c>
    </row>
    <row r="12"/>
    <row r="13" ht="45" customHeight="1">
      <c r="A13" s="27" t="inlineStr">
        <is>
          <t>Disclaimer</t>
        </is>
      </c>
      <c r="B13" s="28" t="inlineStr">
        <is>
          <t>This template provides simplified illustrative payroll calculations for UK businesses. Always confirm actual tax codes, National Insurance categories and thresholds with HMRC or a qualified payroll professional before processing real payslips.</t>
        </is>
      </c>
    </row>
  </sheetData>
  <mergeCells count="6">
    <mergeCell ref="A1:B1"/>
    <mergeCell ref="A3"/>
    <mergeCell ref="A7"/>
    <mergeCell ref="A9"/>
    <mergeCell ref="A11"/>
    <mergeCell ref="A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2026-07-21T18:04:28Z</dcterms:created>
  <dcterms:modified xmlns:dcterms="http://purl.org/dc/terms/" xmlns:xsi="http://www.w3.org/2001/XMLSchema-instance" xsi:type="dcterms:W3CDTF">2026-07-21T18:04:28Z</dcterms:modified>
</cp:coreProperties>
</file>