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ct Plan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'Project Plan'!$A$1:$R$10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£#,##0.00"/>
  </numFmts>
  <fonts count="8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color rgb="00FFFFFF"/>
      <sz val="8"/>
    </font>
    <font>
      <sz val="10"/>
    </font>
    <font>
      <b val="1"/>
      <sz val="10"/>
    </font>
    <font>
      <b val="1"/>
      <color rgb="00FFFFFF"/>
      <sz val="14"/>
    </font>
    <font>
      <b val="1"/>
      <color rgb="00C8102E"/>
      <sz val="12"/>
    </font>
    <font>
      <b val="1"/>
      <color rgb="001E293B"/>
      <sz val="14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1F5F9"/>
      </patternFill>
    </fill>
    <fill>
      <patternFill patternType="solid">
        <fgColor rgb="00E2E8F0"/>
      </patternFill>
    </fill>
    <fill>
      <patternFill patternType="solid">
        <fgColor rgb="0014B8A6"/>
      </patternFill>
    </fill>
    <fill>
      <patternFill patternType="solid">
        <fgColor rgb="00C8102E"/>
      </patternFill>
    </fill>
    <fill>
      <patternFill patternType="solid">
        <fgColor rgb="00E5E7EB"/>
      </patternFill>
    </fill>
    <fill>
      <patternFill patternType="solid">
        <fgColor rgb="007F1D1D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4" fontId="2" fillId="2" borderId="1" applyAlignment="1" pivotButton="0" quotePrefix="0" xfId="0">
      <alignment horizontal="center" vertical="bottom" textRotation="90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9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" applyAlignment="1" pivotButton="0" quotePrefix="0" xfId="0">
      <alignment horizontal="center" vertical="center"/>
    </xf>
    <xf numFmtId="165" fontId="3" fillId="0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right" vertical="center"/>
    </xf>
    <xf numFmtId="9" fontId="4" fillId="5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6" fillId="0" borderId="0" pivotButton="0" quotePrefix="0" xfId="0"/>
    <xf numFmtId="0" fontId="4" fillId="4" borderId="1" pivotButton="0" quotePrefix="0" xfId="0"/>
    <xf numFmtId="0" fontId="3" fillId="0" borderId="1" pivotButton="0" quotePrefix="0" xfId="0"/>
    <xf numFmtId="164" fontId="3" fillId="0" borderId="1" pivotButton="0" quotePrefix="0" xfId="0"/>
    <xf numFmtId="165" fontId="7" fillId="0" borderId="1" applyAlignment="1" pivotButton="0" quotePrefix="0" xfId="0">
      <alignment horizontal="center" vertical="center"/>
    </xf>
    <xf numFmtId="9" fontId="7" fillId="0" borderId="1" applyAlignment="1" pivotButton="0" quotePrefix="0" xfId="0">
      <alignment horizontal="center" vertical="center"/>
    </xf>
    <xf numFmtId="1" fontId="7" fillId="0" borderId="1" applyAlignment="1" pivotButton="0" quotePrefix="0" xfId="0">
      <alignment horizontal="center" vertical="center"/>
    </xf>
    <xf numFmtId="0" fontId="1" fillId="2" borderId="1" pivotButton="0" quotePrefix="0" xfId="0"/>
    <xf numFmtId="0" fontId="4" fillId="0" borderId="0" pivotButton="0" quotePrefix="0" xfId="0"/>
    <xf numFmtId="0" fontId="3" fillId="0" borderId="0" pivotButton="0" quotePrefix="0" xfId="0"/>
    <xf numFmtId="0" fontId="0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4" fillId="3" borderId="1" applyAlignment="1" pivotButton="0" quotePrefix="0" xfId="0">
      <alignment horizontal="center" vertical="center"/>
    </xf>
    <xf numFmtId="165" fontId="0" fillId="0" borderId="1" pivotButton="0" quotePrefix="0" xfId="0"/>
    <xf numFmtId="165" fontId="3" fillId="0" borderId="1" pivotButton="0" quotePrefix="0" xfId="0"/>
    <xf numFmtId="9" fontId="3" fillId="0" borderId="1" pivotButton="0" quotePrefix="0" xfId="0"/>
    <xf numFmtId="0" fontId="0" fillId="2" borderId="1" pivotButton="0" quotePrefix="0" xfId="0"/>
    <xf numFmtId="0" fontId="0" fillId="6" borderId="1" pivotButton="0" quotePrefix="0" xfId="0"/>
    <xf numFmtId="0" fontId="0" fillId="7" borderId="1" pivotButton="0" quotePrefix="0" xfId="0"/>
    <xf numFmtId="0" fontId="0" fillId="8" borderId="1" pivotButton="0" quotePrefix="0" xfId="0"/>
    <xf numFmtId="0" fontId="0" fillId="9" borderId="1" pivotButton="0" quotePrefix="0" xfId="0"/>
    <xf numFmtId="9" fontId="0" fillId="0" borderId="1" applyAlignment="1" pivotButton="0" quotePrefix="0" xfId="0">
      <alignment horizontal="center" vertical="center"/>
    </xf>
    <xf numFmtId="0" fontId="3" fillId="0" borderId="0" applyAlignment="1" pivotButton="0" quotePrefix="0" xfId="0">
      <alignment vertical="top" wrapText="1"/>
    </xf>
    <xf numFmtId="164" fontId="2" fillId="2" borderId="1" applyAlignment="1" pivotButton="0" quotePrefix="0" xfId="0">
      <alignment horizontal="center" vertical="bottom" textRotation="90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165" fontId="3" fillId="0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center" vertical="center"/>
    </xf>
    <xf numFmtId="164" fontId="3" fillId="0" borderId="1" pivotButton="0" quotePrefix="0" xfId="0"/>
    <xf numFmtId="165" fontId="7" fillId="0" borderId="1" applyAlignment="1" pivotButton="0" quotePrefix="0" xfId="0">
      <alignment horizontal="center" vertical="center"/>
    </xf>
    <xf numFmtId="165" fontId="0" fillId="0" borderId="1" pivotButton="0" quotePrefix="0" xfId="0"/>
    <xf numFmtId="165" fontId="3" fillId="0" borderId="1" pivotButton="0" quotePrefix="0" xfId="0"/>
  </cellXfs>
  <cellStyles count="1">
    <cellStyle name="Normal" xfId="0" builtinId="0" hidden="0"/>
  </cellStyles>
  <dxfs count="9">
    <dxf>
      <fill>
        <patternFill patternType="solid">
          <fgColor rgb="007F1D1D"/>
        </patternFill>
      </fill>
    </dxf>
    <dxf>
      <fill>
        <patternFill patternType="solid">
          <fgColor rgb="001E293B"/>
        </patternFill>
      </fill>
    </dxf>
    <dxf>
      <fill>
        <patternFill patternType="solid">
          <fgColor rgb="00C8102E"/>
        </patternFill>
      </fill>
    </dxf>
    <dxf>
      <fill>
        <patternFill patternType="solid">
          <fgColor rgb="0014B8A6"/>
        </patternFill>
      </fill>
    </dxf>
    <dxf>
      <fill>
        <patternFill patternType="solid">
          <fgColor rgb="00E5E7EB"/>
        </patternFill>
      </fill>
    </dxf>
    <dxf>
      <font>
        <b val="1"/>
        <color rgb="00DC2626"/>
      </font>
    </dxf>
    <dxf>
      <font>
        <b val="1"/>
        <color rgb="00DC2626"/>
        <sz val="14"/>
      </font>
    </dxf>
    <dxf>
      <font>
        <b val="1"/>
        <color rgb="0022C55E"/>
        <sz val="14"/>
      </font>
    </dxf>
    <dxf>
      <font>
        <b val="1"/>
        <color rgb="0022C55E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Tasks by status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'Dashboard'!N13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E5E7EB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14B8A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22C55E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'Dashboard'!$M$14:$M$17</f>
            </numRef>
          </cat>
          <val>
            <numRef>
              <f>'Dashboard'!$N$14:$N$17</f>
            </numRef>
          </val>
        </ser>
        <firstSliceAng val="0"/>
        <holeSize val="55"/>
      </doughnut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vs actual cost by workstream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'Dashboard'!N20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'Dashboard'!$M$21:$M$29</f>
            </numRef>
          </cat>
          <val>
            <numRef>
              <f>'Dashboard'!$N$21:$N$29</f>
            </numRef>
          </val>
        </ser>
        <ser>
          <idx val="1"/>
          <order val="1"/>
          <tx>
            <strRef>
              <f>'Dashboard'!O20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'Dashboard'!$M$21:$M$29</f>
            </numRef>
          </cat>
          <val>
            <numRef>
              <f>'Dashboard'!$O$21:$O$29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GBP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Completion % by task owner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'Dashboard'!N32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'Dashboard'!$M$33:$M$41</f>
            </numRef>
          </cat>
          <val>
            <numRef>
              <f>'Dashboard'!$N$33:$N$41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396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18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37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11"/>
  <sheetViews>
    <sheetView workbookViewId="0">
      <pane xSplit="2" ySplit="1" topLeftCell="C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8" customWidth="1" min="1" max="1"/>
    <col width="13" customWidth="1" min="2" max="2"/>
    <col width="24" customWidth="1" min="3" max="3"/>
    <col width="42" customWidth="1" min="4" max="4"/>
    <col width="16" customWidth="1" min="5" max="5"/>
    <col width="16" customWidth="1" min="6" max="6"/>
    <col width="13" customWidth="1" min="7" max="7"/>
    <col width="10" customWidth="1" min="8" max="8"/>
    <col width="12" customWidth="1" min="9" max="9"/>
    <col width="12" customWidth="1" min="10" max="10"/>
    <col width="13" customWidth="1" min="11" max="11"/>
    <col width="12" customWidth="1" min="12" max="12"/>
    <col width="12" customWidth="1" min="13" max="13"/>
    <col width="13" customWidth="1" min="14" max="14"/>
    <col width="12" customWidth="1" min="15" max="15"/>
    <col width="13" customWidth="1" min="16" max="16"/>
    <col width="34" customWidth="1" min="17" max="17"/>
    <col width="13" customWidth="1" min="18" max="18"/>
    <col width="4.3" customWidth="1" min="19" max="19"/>
    <col width="4.3" customWidth="1" min="20" max="20"/>
    <col width="4.3" customWidth="1" min="21" max="21"/>
    <col width="4.3" customWidth="1" min="22" max="22"/>
    <col width="4.3" customWidth="1" min="23" max="23"/>
    <col width="4.3" customWidth="1" min="24" max="24"/>
    <col width="4.3" customWidth="1" min="25" max="25"/>
    <col width="4.3" customWidth="1" min="26" max="26"/>
    <col width="4.3" customWidth="1" min="27" max="27"/>
    <col width="4.3" customWidth="1" min="28" max="28"/>
    <col width="4.3" customWidth="1" min="29" max="29"/>
    <col width="4.3" customWidth="1" min="30" max="30"/>
    <col width="4.3" customWidth="1" min="31" max="31"/>
  </cols>
  <sheetData>
    <row r="1" ht="60" customHeight="1">
      <c r="A1" s="1" t="inlineStr">
        <is>
          <t>Task ID</t>
        </is>
      </c>
      <c r="B1" s="1" t="inlineStr">
        <is>
          <t>Workstream</t>
        </is>
      </c>
      <c r="C1" s="1" t="inlineStr">
        <is>
          <t>Task name</t>
        </is>
      </c>
      <c r="D1" s="1" t="inlineStr">
        <is>
          <t>Description</t>
        </is>
      </c>
      <c r="E1" s="1" t="inlineStr">
        <is>
          <t>Task owner</t>
        </is>
      </c>
      <c r="F1" s="1" t="inlineStr">
        <is>
          <t>Client / location</t>
        </is>
      </c>
      <c r="G1" s="1" t="inlineStr">
        <is>
          <t>Status</t>
        </is>
      </c>
      <c r="H1" s="1" t="inlineStr">
        <is>
          <t>Priority</t>
        </is>
      </c>
      <c r="I1" s="1" t="inlineStr">
        <is>
          <t>Start date</t>
        </is>
      </c>
      <c r="J1" s="1" t="inlineStr">
        <is>
          <t>End date</t>
        </is>
      </c>
      <c r="K1" s="1" t="inlineStr">
        <is>
          <t>Duration (working days)</t>
        </is>
      </c>
      <c r="L1" s="1" t="inlineStr">
        <is>
          <t>Completion %</t>
        </is>
      </c>
      <c r="M1" s="1" t="inlineStr">
        <is>
          <t>Budget (£)</t>
        </is>
      </c>
      <c r="N1" s="1" t="inlineStr">
        <is>
          <t>Actual cost (£)</t>
        </is>
      </c>
      <c r="O1" s="1" t="inlineStr">
        <is>
          <t>Variance (£)</t>
        </is>
      </c>
      <c r="P1" s="1" t="inlineStr">
        <is>
          <t>Dependency ID</t>
        </is>
      </c>
      <c r="Q1" s="1" t="inlineStr">
        <is>
          <t>Risk / notes</t>
        </is>
      </c>
      <c r="R1" s="1" t="inlineStr">
        <is>
          <t>Auto status</t>
        </is>
      </c>
      <c r="S1" s="41" t="n">
        <v>46027</v>
      </c>
      <c r="T1" s="41" t="n">
        <v>46034</v>
      </c>
      <c r="U1" s="41" t="n">
        <v>46041</v>
      </c>
      <c r="V1" s="41" t="n">
        <v>46048</v>
      </c>
      <c r="W1" s="41" t="n">
        <v>46055</v>
      </c>
      <c r="X1" s="41" t="n">
        <v>46062</v>
      </c>
      <c r="Y1" s="41" t="n">
        <v>46069</v>
      </c>
      <c r="Z1" s="41" t="n">
        <v>46076</v>
      </c>
      <c r="AA1" s="41" t="n">
        <v>46083</v>
      </c>
      <c r="AB1" s="41" t="n">
        <v>46090</v>
      </c>
      <c r="AC1" s="41" t="n">
        <v>46097</v>
      </c>
      <c r="AD1" s="41" t="n">
        <v>46104</v>
      </c>
      <c r="AE1" s="41" t="n">
        <v>46111</v>
      </c>
    </row>
    <row r="2">
      <c r="A2" s="3" t="inlineStr">
        <is>
          <t>T01</t>
        </is>
      </c>
      <c r="B2" s="3" t="inlineStr">
        <is>
          <t>Initiation</t>
        </is>
      </c>
      <c r="C2" s="4" t="inlineStr">
        <is>
          <t>Project initiation</t>
        </is>
      </c>
      <c r="D2" s="4" t="inlineStr">
        <is>
          <t>Kick-off meeting, project charter and governance setup</t>
        </is>
      </c>
      <c r="E2" s="3" t="inlineStr">
        <is>
          <t>Oliver Bennett</t>
        </is>
      </c>
      <c r="F2" s="3" t="inlineStr">
        <is>
          <t>London</t>
        </is>
      </c>
      <c r="G2" s="3" t="inlineStr">
        <is>
          <t>Complete</t>
        </is>
      </c>
      <c r="H2" s="3" t="inlineStr">
        <is>
          <t>High</t>
        </is>
      </c>
      <c r="I2" s="42" t="n">
        <v>46027</v>
      </c>
      <c r="J2" s="42" t="n">
        <v>46031</v>
      </c>
      <c r="K2" s="6">
        <f>IF(OR(I2="",J2=""),"",NETWORKDAYS(I2,J2))</f>
        <v/>
      </c>
      <c r="L2" s="7" t="n">
        <v>1</v>
      </c>
      <c r="M2" s="43" t="n">
        <v>2500</v>
      </c>
      <c r="N2" s="43" t="n">
        <v>2450</v>
      </c>
      <c r="O2" s="44">
        <f>IF(OR(M2="",N2=""),"",M2-N2)</f>
        <v/>
      </c>
      <c r="P2" s="3" t="inlineStr">
        <is>
          <t>-</t>
        </is>
      </c>
      <c r="Q2" s="4" t="inlineStr">
        <is>
          <t>Charter signed off by sponsor</t>
        </is>
      </c>
      <c r="R2" s="6">
        <f>IF(I2="","",IF(L2=1,"Complete",IF(TODAY()&gt;J2,"Overdue",IF(TODAY()&gt;=I2,"In progress","Not started"))))</f>
        <v/>
      </c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</row>
    <row r="3">
      <c r="A3" s="3" t="inlineStr">
        <is>
          <t>T02</t>
        </is>
      </c>
      <c r="B3" s="3" t="inlineStr">
        <is>
          <t>Discovery</t>
        </is>
      </c>
      <c r="C3" s="4" t="inlineStr">
        <is>
          <t>Requirements gathering</t>
        </is>
      </c>
      <c r="D3" s="4" t="inlineStr">
        <is>
          <t>Stakeholder workshops and requirements catalogue</t>
        </is>
      </c>
      <c r="E3" s="3" t="inlineStr">
        <is>
          <t>Amelia Clarke</t>
        </is>
      </c>
      <c r="F3" s="3" t="inlineStr">
        <is>
          <t>Manchester</t>
        </is>
      </c>
      <c r="G3" s="3" t="inlineStr">
        <is>
          <t>Complete</t>
        </is>
      </c>
      <c r="H3" s="3" t="inlineStr">
        <is>
          <t>High</t>
        </is>
      </c>
      <c r="I3" s="42" t="n">
        <v>46030</v>
      </c>
      <c r="J3" s="42" t="n">
        <v>46038</v>
      </c>
      <c r="K3" s="11">
        <f>IF(OR(I3="",J3=""),"",NETWORKDAYS(I3,J3))</f>
        <v/>
      </c>
      <c r="L3" s="7" t="n">
        <v>1</v>
      </c>
      <c r="M3" s="43" t="n">
        <v>4200</v>
      </c>
      <c r="N3" s="43" t="n">
        <v>4380</v>
      </c>
      <c r="O3" s="45">
        <f>IF(OR(M3="",N3=""),"",M3-N3)</f>
        <v/>
      </c>
      <c r="P3" s="3" t="inlineStr">
        <is>
          <t>T01</t>
        </is>
      </c>
      <c r="Q3" s="4" t="inlineStr">
        <is>
          <t>Requirements sign-off obtained</t>
        </is>
      </c>
      <c r="R3" s="11">
        <f>IF(I3="","",IF(L3=1,"Complete",IF(TODAY()&gt;J3,"Overdue",IF(TODAY()&gt;=I3,"In progress","Not started"))))</f>
        <v/>
      </c>
      <c r="S3" s="10" t="n"/>
      <c r="T3" s="10" t="n"/>
      <c r="U3" s="10" t="n"/>
      <c r="V3" s="10" t="n"/>
      <c r="W3" s="10" t="n"/>
      <c r="X3" s="10" t="n"/>
      <c r="Y3" s="10" t="n"/>
      <c r="Z3" s="10" t="n"/>
      <c r="AA3" s="10" t="n"/>
      <c r="AB3" s="10" t="n"/>
      <c r="AC3" s="10" t="n"/>
      <c r="AD3" s="10" t="n"/>
      <c r="AE3" s="10" t="n"/>
    </row>
    <row r="4">
      <c r="A4" s="3" t="inlineStr">
        <is>
          <t>T03</t>
        </is>
      </c>
      <c r="B4" s="3" t="inlineStr">
        <is>
          <t>Design</t>
        </is>
      </c>
      <c r="C4" s="4" t="inlineStr">
        <is>
          <t>Solution design</t>
        </is>
      </c>
      <c r="D4" s="4" t="inlineStr">
        <is>
          <t>High-level and detailed solution design documents</t>
        </is>
      </c>
      <c r="E4" s="3" t="inlineStr">
        <is>
          <t>Harry Wilson</t>
        </is>
      </c>
      <c r="F4" s="3" t="inlineStr">
        <is>
          <t>Birmingham</t>
        </is>
      </c>
      <c r="G4" s="3" t="inlineStr">
        <is>
          <t>In progress</t>
        </is>
      </c>
      <c r="H4" s="3" t="inlineStr">
        <is>
          <t>High</t>
        </is>
      </c>
      <c r="I4" s="42" t="n">
        <v>46037</v>
      </c>
      <c r="J4" s="42" t="n">
        <v>46048</v>
      </c>
      <c r="K4" s="6">
        <f>IF(OR(I4="",J4=""),"",NETWORKDAYS(I4,J4))</f>
        <v/>
      </c>
      <c r="L4" s="7" t="n">
        <v>0.9</v>
      </c>
      <c r="M4" s="43" t="n">
        <v>6750</v>
      </c>
      <c r="N4" s="43" t="n">
        <v>6100</v>
      </c>
      <c r="O4" s="44">
        <f>IF(OR(M4="",N4=""),"",M4-N4)</f>
        <v/>
      </c>
      <c r="P4" s="3" t="inlineStr">
        <is>
          <t>T02</t>
        </is>
      </c>
      <c r="Q4" s="4" t="inlineStr">
        <is>
          <t>Design authority review pending</t>
        </is>
      </c>
      <c r="R4" s="6">
        <f>IF(I4="","",IF(L4=1,"Complete",IF(TODAY()&gt;J4,"Overdue",IF(TODAY()&gt;=I4,"In progress","Not started"))))</f>
        <v/>
      </c>
      <c r="S4" s="10" t="n"/>
      <c r="T4" s="10" t="n"/>
      <c r="U4" s="10" t="n"/>
      <c r="V4" s="10" t="n"/>
      <c r="W4" s="10" t="n"/>
      <c r="X4" s="10" t="n"/>
      <c r="Y4" s="10" t="n"/>
      <c r="Z4" s="10" t="n"/>
      <c r="AA4" s="10" t="n"/>
      <c r="AB4" s="10" t="n"/>
      <c r="AC4" s="10" t="n"/>
      <c r="AD4" s="10" t="n"/>
      <c r="AE4" s="10" t="n"/>
    </row>
    <row r="5">
      <c r="A5" s="3" t="inlineStr">
        <is>
          <t>T04</t>
        </is>
      </c>
      <c r="B5" s="3" t="inlineStr">
        <is>
          <t>Data</t>
        </is>
      </c>
      <c r="C5" s="4" t="inlineStr">
        <is>
          <t>Data migration planning</t>
        </is>
      </c>
      <c r="D5" s="4" t="inlineStr">
        <is>
          <t>Data cleansing strategy and migration rehearsal plan</t>
        </is>
      </c>
      <c r="E5" s="3" t="inlineStr">
        <is>
          <t>Sophie Taylor</t>
        </is>
      </c>
      <c r="F5" s="3" t="inlineStr">
        <is>
          <t>Leeds</t>
        </is>
      </c>
      <c r="G5" s="3" t="inlineStr">
        <is>
          <t>Complete</t>
        </is>
      </c>
      <c r="H5" s="3" t="inlineStr">
        <is>
          <t>Medium</t>
        </is>
      </c>
      <c r="I5" s="42" t="n">
        <v>46044</v>
      </c>
      <c r="J5" s="42" t="n">
        <v>46055</v>
      </c>
      <c r="K5" s="11">
        <f>IF(OR(I5="",J5=""),"",NETWORKDAYS(I5,J5))</f>
        <v/>
      </c>
      <c r="L5" s="7" t="n">
        <v>1</v>
      </c>
      <c r="M5" s="43" t="n">
        <v>5100</v>
      </c>
      <c r="N5" s="43" t="n">
        <v>5025</v>
      </c>
      <c r="O5" s="45">
        <f>IF(OR(M5="",N5=""),"",M5-N5)</f>
        <v/>
      </c>
      <c r="P5" s="3" t="inlineStr">
        <is>
          <t>T02</t>
        </is>
      </c>
      <c r="Q5" s="4" t="inlineStr">
        <is>
          <t>Legacy data quality issues flagged</t>
        </is>
      </c>
      <c r="R5" s="11">
        <f>IF(I5="","",IF(L5=1,"Complete",IF(TODAY()&gt;J5,"Overdue",IF(TODAY()&gt;=I5,"In progress","Not started"))))</f>
        <v/>
      </c>
      <c r="S5" s="10" t="n"/>
      <c r="T5" s="10" t="n"/>
      <c r="U5" s="10" t="n"/>
      <c r="V5" s="10" t="n"/>
      <c r="W5" s="10" t="n"/>
      <c r="X5" s="10" t="n"/>
      <c r="Y5" s="10" t="n"/>
      <c r="Z5" s="10" t="n"/>
      <c r="AA5" s="10" t="n"/>
      <c r="AB5" s="10" t="n"/>
      <c r="AC5" s="10" t="n"/>
      <c r="AD5" s="10" t="n"/>
      <c r="AE5" s="10" t="n"/>
    </row>
    <row r="6">
      <c r="A6" s="3" t="inlineStr">
        <is>
          <t>T05</t>
        </is>
      </c>
      <c r="B6" s="3" t="inlineStr">
        <is>
          <t>Procurement</t>
        </is>
      </c>
      <c r="C6" s="4" t="inlineStr">
        <is>
          <t>Supplier onboarding</t>
        </is>
      </c>
      <c r="D6" s="4" t="inlineStr">
        <is>
          <t>Supplier due diligence, contracts and purchase orders</t>
        </is>
      </c>
      <c r="E6" s="3" t="inlineStr">
        <is>
          <t>Jack Evans</t>
        </is>
      </c>
      <c r="F6" s="3" t="inlineStr">
        <is>
          <t>Bristol</t>
        </is>
      </c>
      <c r="G6" s="3" t="inlineStr">
        <is>
          <t>In progress</t>
        </is>
      </c>
      <c r="H6" s="3" t="inlineStr">
        <is>
          <t>Medium</t>
        </is>
      </c>
      <c r="I6" s="42" t="n">
        <v>46051</v>
      </c>
      <c r="J6" s="42" t="n">
        <v>46062</v>
      </c>
      <c r="K6" s="6">
        <f>IF(OR(I6="",J6=""),"",NETWORKDAYS(I6,J6))</f>
        <v/>
      </c>
      <c r="L6" s="7" t="n">
        <v>0.75</v>
      </c>
      <c r="M6" s="43" t="n">
        <v>3850</v>
      </c>
      <c r="N6" s="43" t="n">
        <v>3900</v>
      </c>
      <c r="O6" s="44">
        <f>IF(OR(M6="",N6=""),"",M6-N6)</f>
        <v/>
      </c>
      <c r="P6" s="3" t="inlineStr">
        <is>
          <t>T01</t>
        </is>
      </c>
      <c r="Q6" s="4" t="inlineStr">
        <is>
          <t>Awaiting supplier insurance documents</t>
        </is>
      </c>
      <c r="R6" s="6">
        <f>IF(I6="","",IF(L6=1,"Complete",IF(TODAY()&gt;J6,"Overdue",IF(TODAY()&gt;=I6,"In progress","Not started"))))</f>
        <v/>
      </c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</row>
    <row r="7">
      <c r="A7" s="3" t="inlineStr">
        <is>
          <t>T06</t>
        </is>
      </c>
      <c r="B7" s="3" t="inlineStr">
        <is>
          <t>Build</t>
        </is>
      </c>
      <c r="C7" s="4" t="inlineStr">
        <is>
          <t>System configuration</t>
        </is>
      </c>
      <c r="D7" s="4" t="inlineStr">
        <is>
          <t>Core system build, workflows and integrations</t>
        </is>
      </c>
      <c r="E7" s="3" t="inlineStr">
        <is>
          <t>Emily Thomas</t>
        </is>
      </c>
      <c r="F7" s="3" t="inlineStr">
        <is>
          <t>Glasgow</t>
        </is>
      </c>
      <c r="G7" s="3" t="inlineStr">
        <is>
          <t>In progress</t>
        </is>
      </c>
      <c r="H7" s="3" t="inlineStr">
        <is>
          <t>High</t>
        </is>
      </c>
      <c r="I7" s="42" t="n">
        <v>46058</v>
      </c>
      <c r="J7" s="42" t="n">
        <v>46073</v>
      </c>
      <c r="K7" s="11">
        <f>IF(OR(I7="",J7=""),"",NETWORKDAYS(I7,J7))</f>
        <v/>
      </c>
      <c r="L7" s="7" t="n">
        <v>0.5</v>
      </c>
      <c r="M7" s="43" t="n">
        <v>9500</v>
      </c>
      <c r="N7" s="43" t="n">
        <v>5200</v>
      </c>
      <c r="O7" s="45">
        <f>IF(OR(M7="",N7=""),"",M7-N7)</f>
        <v/>
      </c>
      <c r="P7" s="3" t="inlineStr">
        <is>
          <t>T03</t>
        </is>
      </c>
      <c r="Q7" s="4" t="inlineStr">
        <is>
          <t>Integration environment access delayed</t>
        </is>
      </c>
      <c r="R7" s="11">
        <f>IF(I7="","",IF(L7=1,"Complete",IF(TODAY()&gt;J7,"Overdue",IF(TODAY()&gt;=I7,"In progress","Not started"))))</f>
        <v/>
      </c>
      <c r="S7" s="10" t="n"/>
      <c r="T7" s="10" t="n"/>
      <c r="U7" s="10" t="n"/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</row>
    <row r="8">
      <c r="A8" s="3" t="inlineStr">
        <is>
          <t>T07</t>
        </is>
      </c>
      <c r="B8" s="3" t="inlineStr">
        <is>
          <t>Testing</t>
        </is>
      </c>
      <c r="C8" s="4" t="inlineStr">
        <is>
          <t>User acceptance testing</t>
        </is>
      </c>
      <c r="D8" s="4" t="inlineStr">
        <is>
          <t>UAT script execution and defect triage</t>
        </is>
      </c>
      <c r="E8" s="3" t="inlineStr">
        <is>
          <t>George Roberts</t>
        </is>
      </c>
      <c r="F8" s="3" t="inlineStr">
        <is>
          <t>Liverpool</t>
        </is>
      </c>
      <c r="G8" s="3" t="inlineStr">
        <is>
          <t>In progress</t>
        </is>
      </c>
      <c r="H8" s="3" t="inlineStr">
        <is>
          <t>High</t>
        </is>
      </c>
      <c r="I8" s="42" t="n">
        <v>46072</v>
      </c>
      <c r="J8" s="42" t="n">
        <v>46083</v>
      </c>
      <c r="K8" s="6">
        <f>IF(OR(I8="",J8=""),"",NETWORKDAYS(I8,J8))</f>
        <v/>
      </c>
      <c r="L8" s="7" t="n">
        <v>0.3</v>
      </c>
      <c r="M8" s="43" t="n">
        <v>7250</v>
      </c>
      <c r="N8" s="43" t="n">
        <v>2400</v>
      </c>
      <c r="O8" s="44">
        <f>IF(OR(M8="",N8=""),"",M8-N8)</f>
        <v/>
      </c>
      <c r="P8" s="3" t="inlineStr">
        <is>
          <t>T06</t>
        </is>
      </c>
      <c r="Q8" s="4" t="inlineStr">
        <is>
          <t>Defect fix capacity constrained</t>
        </is>
      </c>
      <c r="R8" s="6">
        <f>IF(I8="","",IF(L8=1,"Complete",IF(TODAY()&gt;J8,"Overdue",IF(TODAY()&gt;=I8,"In progress","Not started"))))</f>
        <v/>
      </c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</row>
    <row r="9">
      <c r="A9" s="3" t="inlineStr">
        <is>
          <t>T08</t>
        </is>
      </c>
      <c r="B9" s="3" t="inlineStr">
        <is>
          <t>Training</t>
        </is>
      </c>
      <c r="C9" s="4" t="inlineStr">
        <is>
          <t>Staff training</t>
        </is>
      </c>
      <c r="D9" s="4" t="inlineStr">
        <is>
          <t>Training materials, sessions and floorwalking support</t>
        </is>
      </c>
      <c r="E9" s="3" t="inlineStr">
        <is>
          <t>Isla Walker</t>
        </is>
      </c>
      <c r="F9" s="3" t="inlineStr">
        <is>
          <t>Sheffield</t>
        </is>
      </c>
      <c r="G9" s="3" t="inlineStr">
        <is>
          <t>Not started</t>
        </is>
      </c>
      <c r="H9" s="3" t="inlineStr">
        <is>
          <t>Medium</t>
        </is>
      </c>
      <c r="I9" s="42" t="n">
        <v>46079</v>
      </c>
      <c r="J9" s="42" t="n">
        <v>46087</v>
      </c>
      <c r="K9" s="11">
        <f>IF(OR(I9="",J9=""),"",NETWORKDAYS(I9,J9))</f>
        <v/>
      </c>
      <c r="L9" s="7" t="n">
        <v>0.1</v>
      </c>
      <c r="M9" s="43" t="n">
        <v>4600</v>
      </c>
      <c r="N9" s="43" t="n">
        <v>600</v>
      </c>
      <c r="O9" s="45">
        <f>IF(OR(M9="",N9=""),"",M9-N9)</f>
        <v/>
      </c>
      <c r="P9" s="3" t="inlineStr">
        <is>
          <t>T06</t>
        </is>
      </c>
      <c r="Q9" s="4" t="inlineStr">
        <is>
          <t>Trainer availability confirmed</t>
        </is>
      </c>
      <c r="R9" s="11">
        <f>IF(I9="","",IF(L9=1,"Complete",IF(TODAY()&gt;J9,"Overdue",IF(TODAY()&gt;=I9,"In progress","Not started"))))</f>
        <v/>
      </c>
      <c r="S9" s="10" t="n"/>
      <c r="T9" s="10" t="n"/>
      <c r="U9" s="10" t="n"/>
      <c r="V9" s="10" t="n"/>
      <c r="W9" s="10" t="n"/>
      <c r="X9" s="10" t="n"/>
      <c r="Y9" s="10" t="n"/>
      <c r="Z9" s="10" t="n"/>
      <c r="AA9" s="10" t="n"/>
      <c r="AB9" s="10" t="n"/>
      <c r="AC9" s="10" t="n"/>
      <c r="AD9" s="10" t="n"/>
      <c r="AE9" s="10" t="n"/>
    </row>
    <row r="10">
      <c r="A10" s="3" t="inlineStr">
        <is>
          <t>T09</t>
        </is>
      </c>
      <c r="B10" s="3" t="inlineStr">
        <is>
          <t>Deployment</t>
        </is>
      </c>
      <c r="C10" s="4" t="inlineStr">
        <is>
          <t>Go-live and handover</t>
        </is>
      </c>
      <c r="D10" s="4" t="inlineStr">
        <is>
          <t>Cutover, hypercare and handover to business as usual</t>
        </is>
      </c>
      <c r="E10" s="3" t="inlineStr">
        <is>
          <t>Charlie Hughes</t>
        </is>
      </c>
      <c r="F10" s="3" t="inlineStr">
        <is>
          <t>Edinburgh</t>
        </is>
      </c>
      <c r="G10" s="3" t="inlineStr">
        <is>
          <t>Not started</t>
        </is>
      </c>
      <c r="H10" s="3" t="inlineStr">
        <is>
          <t>High</t>
        </is>
      </c>
      <c r="I10" s="42" t="n">
        <v>46090</v>
      </c>
      <c r="J10" s="42" t="n">
        <v>46094</v>
      </c>
      <c r="K10" s="6">
        <f>IF(OR(I10="",J10=""),"",NETWORKDAYS(I10,J10))</f>
        <v/>
      </c>
      <c r="L10" s="7" t="n">
        <v>0</v>
      </c>
      <c r="M10" s="43" t="n">
        <v>3900</v>
      </c>
      <c r="N10" s="43" t="n">
        <v>0</v>
      </c>
      <c r="O10" s="44">
        <f>IF(OR(M10="",N10=""),"",M10-N10)</f>
        <v/>
      </c>
      <c r="P10" s="3" t="inlineStr">
        <is>
          <t>T07, T08</t>
        </is>
      </c>
      <c r="Q10" s="4" t="inlineStr">
        <is>
          <t>Go-live criteria agreed with sponsor</t>
        </is>
      </c>
      <c r="R10" s="6">
        <f>IF(I10="","",IF(L10=1,"Complete",IF(TODAY()&gt;J10,"Overdue",IF(TODAY()&gt;=I10,"In progress","Not started"))))</f>
        <v/>
      </c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</row>
    <row r="11">
      <c r="A11" s="13" t="inlineStr">
        <is>
          <t>Project totals</t>
        </is>
      </c>
      <c r="B11" s="13" t="n"/>
      <c r="C11" s="13" t="n"/>
      <c r="D11" s="13" t="n"/>
      <c r="E11" s="13" t="n"/>
      <c r="F11" s="14" t="inlineStr">
        <is>
          <t>Completed tasks:</t>
        </is>
      </c>
      <c r="G11" s="13">
        <f>COUNTIF(G2:G10,"Complete")</f>
        <v/>
      </c>
      <c r="H11" s="13" t="n"/>
      <c r="I11" s="13" t="n"/>
      <c r="J11" s="13" t="n"/>
      <c r="K11" s="13" t="n"/>
      <c r="L11" s="15">
        <f>AVERAGE(L2:L10)</f>
        <v/>
      </c>
      <c r="M11" s="46">
        <f>SUM(M2:M10)</f>
        <v/>
      </c>
      <c r="N11" s="46">
        <f>SUM(N2:N10)</f>
        <v/>
      </c>
      <c r="O11" s="46">
        <f>SUM(O2:O10)</f>
        <v/>
      </c>
      <c r="P11" s="13" t="n"/>
      <c r="Q11" s="13" t="n"/>
      <c r="R11" s="13" t="n"/>
    </row>
  </sheetData>
  <autoFilter ref="A1:R10"/>
  <conditionalFormatting sqref="S2:AE10">
    <cfRule type="expression" priority="1" dxfId="0" stopIfTrue="1">
      <formula>AND(S$1=$I2,$I2=$J2)</formula>
    </cfRule>
    <cfRule type="expression" priority="2" dxfId="1" stopIfTrue="1">
      <formula>AND(S$1&gt;=$I2,S$1&lt;=$J2,$R2="Complete")</formula>
    </cfRule>
    <cfRule type="expression" priority="3" dxfId="2" stopIfTrue="1">
      <formula>AND(S$1&gt;=$I2,S$1&lt;=$J2,$R2="Overdue")</formula>
    </cfRule>
    <cfRule type="expression" priority="4" dxfId="3" stopIfTrue="1">
      <formula>AND(S$1&gt;=$I2,S$1&lt;=$J2,$R2="In progress")</formula>
    </cfRule>
    <cfRule type="expression" priority="5" dxfId="4" stopIfTrue="1">
      <formula>AND(S$1&gt;=$I2,S$1&lt;=$J2)</formula>
    </cfRule>
  </conditionalFormatting>
  <conditionalFormatting sqref="O2:O10">
    <cfRule type="expression" priority="6" dxfId="5" stopIfTrue="1">
      <formula>AND($O2&lt;&gt;"",$O2&lt;0)</formula>
    </cfRule>
  </conditionalFormatting>
  <dataValidations count="2">
    <dataValidation sqref="G2:G10" showErrorMessage="1" showInputMessage="1" allowBlank="1" type="list">
      <formula1>"Not started,In progress,Complete,On hold"</formula1>
    </dataValidation>
    <dataValidation sqref="H2:H10" showErrorMessage="1" showInputMessage="1" allowBlank="1" type="list">
      <formula1>"High,Medium,Low"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41"/>
  <sheetViews>
    <sheetView workbookViewId="0">
      <selection activeCell="A1" sqref="A1"/>
    </sheetView>
  </sheetViews>
  <sheetFormatPr baseColWidth="8" defaultRowHeight="15"/>
  <cols>
    <col width="24" customWidth="1" min="1" max="1"/>
    <col width="22" customWidth="1" min="2" max="2"/>
    <col width="16" customWidth="1" min="3" max="3"/>
    <col width="16" customWidth="1" min="4" max="4"/>
    <col width="15" customWidth="1" min="5" max="5"/>
    <col width="14" customWidth="1" min="6" max="6"/>
    <col width="18" customWidth="1" min="13" max="13"/>
    <col width="12" customWidth="1" min="14" max="14"/>
    <col width="12" customWidth="1" min="15" max="15"/>
  </cols>
  <sheetData>
    <row r="1" ht="26" customHeight="1">
      <c r="A1" s="17" t="inlineStr">
        <is>
          <t>Project Dashboard — Management Summary</t>
        </is>
      </c>
    </row>
    <row r="2"/>
    <row r="3">
      <c r="A3" s="18" t="inlineStr">
        <is>
          <t>Project information</t>
        </is>
      </c>
    </row>
    <row r="4">
      <c r="A4" s="19" t="inlineStr">
        <is>
          <t>Project name</t>
        </is>
      </c>
      <c r="B4" s="20" t="inlineStr">
        <is>
          <t>Orion ERP Implementation</t>
        </is>
      </c>
    </row>
    <row r="5">
      <c r="A5" s="19" t="inlineStr">
        <is>
          <t>Client</t>
        </is>
      </c>
      <c r="B5" s="20" t="inlineStr">
        <is>
          <t>Northgate Retail Group</t>
        </is>
      </c>
    </row>
    <row r="6">
      <c r="A6" s="19" t="inlineStr">
        <is>
          <t>Project manager</t>
        </is>
      </c>
      <c r="B6" s="20" t="inlineStr">
        <is>
          <t>Oliver Bennett</t>
        </is>
      </c>
    </row>
    <row r="7">
      <c r="A7" s="19" t="inlineStr">
        <is>
          <t>Reporting date</t>
        </is>
      </c>
      <c r="B7" s="47">
        <f>TODAY()</f>
        <v/>
      </c>
    </row>
    <row r="8">
      <c r="A8" s="19" t="inlineStr">
        <is>
          <t>Currency</t>
        </is>
      </c>
      <c r="B8" s="20" t="inlineStr">
        <is>
          <t>GBP (£)</t>
        </is>
      </c>
    </row>
    <row r="9"/>
    <row r="10">
      <c r="A10" s="18" t="inlineStr">
        <is>
          <t>Key performance indicators</t>
        </is>
      </c>
    </row>
    <row r="11" ht="28" customHeight="1">
      <c r="A11" s="1" t="inlineStr">
        <is>
          <t>Total project budget</t>
        </is>
      </c>
      <c r="B11" s="1" t="inlineStr">
        <is>
          <t>Actual spend</t>
        </is>
      </c>
      <c r="C11" s="1" t="inlineStr">
        <is>
          <t>Cost variance</t>
        </is>
      </c>
      <c r="D11" s="1" t="inlineStr">
        <is>
          <t>Average completion</t>
        </is>
      </c>
      <c r="E11" s="1" t="inlineStr">
        <is>
          <t>Completed tasks</t>
        </is>
      </c>
      <c r="F11" s="1" t="inlineStr">
        <is>
          <t>Overdue tasks</t>
        </is>
      </c>
    </row>
    <row r="12" ht="24" customHeight="1">
      <c r="A12" s="48">
        <f>SUM('Project Plan'!M2:M10)</f>
        <v/>
      </c>
      <c r="B12" s="48">
        <f>SUM('Project Plan'!N2:N10)</f>
        <v/>
      </c>
      <c r="C12" s="48">
        <f>A12-B12</f>
        <v/>
      </c>
      <c r="D12" s="23">
        <f>AVERAGE('Project Plan'!L2:L10)</f>
        <v/>
      </c>
      <c r="E12" s="24">
        <f>COUNTIF('Project Plan'!G2:G10,"Complete")</f>
        <v/>
      </c>
      <c r="F12" s="24">
        <f>COUNTIF('Project Plan'!R2:R10,"Overdue")</f>
        <v/>
      </c>
    </row>
    <row r="13">
      <c r="M13" s="25" t="inlineStr">
        <is>
          <t>Status</t>
        </is>
      </c>
      <c r="N13" s="25" t="inlineStr">
        <is>
          <t>Tasks</t>
        </is>
      </c>
    </row>
    <row r="14">
      <c r="A14" s="26" t="inlineStr">
        <is>
          <t>Budget position:</t>
        </is>
      </c>
      <c r="B14" s="27">
        <f>IF(C12&lt;0,"Over budget — review expenditure","Within budget")</f>
        <v/>
      </c>
      <c r="M14" s="10" t="inlineStr">
        <is>
          <t>Not started</t>
        </is>
      </c>
      <c r="N14" s="28">
        <f>COUNTIF('Project Plan'!$G$2:$G$10,M14)</f>
        <v/>
      </c>
    </row>
    <row r="15">
      <c r="M15" s="10" t="inlineStr">
        <is>
          <t>In progress</t>
        </is>
      </c>
      <c r="N15" s="28">
        <f>COUNTIF('Project Plan'!$G$2:$G$10,M15)</f>
        <v/>
      </c>
    </row>
    <row r="16">
      <c r="A16" s="18" t="inlineStr">
        <is>
          <t>Task spotlight</t>
        </is>
      </c>
      <c r="M16" s="10" t="inlineStr">
        <is>
          <t>Complete</t>
        </is>
      </c>
      <c r="N16" s="28">
        <f>COUNTIF('Project Plan'!$G$2:$G$10,M16)</f>
        <v/>
      </c>
    </row>
    <row r="17">
      <c r="A17" s="29" t="inlineStr">
        <is>
          <t>Enter Task ID (T01–T09):</t>
        </is>
      </c>
      <c r="B17" s="30" t="inlineStr">
        <is>
          <t>T06</t>
        </is>
      </c>
      <c r="M17" s="10" t="inlineStr">
        <is>
          <t>On hold</t>
        </is>
      </c>
      <c r="N17" s="28">
        <f>COUNTIF('Project Plan'!$G$2:$G$10,M17)</f>
        <v/>
      </c>
    </row>
    <row r="18">
      <c r="A18" s="19" t="inlineStr">
        <is>
          <t>Task name</t>
        </is>
      </c>
      <c r="B18" s="20">
        <f>IFERROR(VLOOKUP($B$17,'Project Plan'!$A$2:$R$10,3,FALSE),"Not found")</f>
        <v/>
      </c>
    </row>
    <row r="19">
      <c r="A19" s="19" t="inlineStr">
        <is>
          <t>Task owner</t>
        </is>
      </c>
      <c r="B19" s="20">
        <f>IFERROR(VLOOKUP($B$17,'Project Plan'!$A$2:$R$10,5,FALSE),"Not found")</f>
        <v/>
      </c>
    </row>
    <row r="20">
      <c r="A20" s="19" t="inlineStr">
        <is>
          <t>Status (recorded)</t>
        </is>
      </c>
      <c r="B20" s="20">
        <f>IFERROR(VLOOKUP($B$17,'Project Plan'!$A$2:$R$10,7,FALSE),"Not found")</f>
        <v/>
      </c>
      <c r="M20" s="25" t="inlineStr">
        <is>
          <t>Workstream</t>
        </is>
      </c>
      <c r="N20" s="25" t="inlineStr">
        <is>
          <t>Budget (£)</t>
        </is>
      </c>
      <c r="O20" s="25" t="inlineStr">
        <is>
          <t>Actual (£)</t>
        </is>
      </c>
    </row>
    <row r="21">
      <c r="A21" s="19" t="inlineStr">
        <is>
          <t>Auto status</t>
        </is>
      </c>
      <c r="B21" s="20">
        <f>IFERROR(VLOOKUP($B$17,'Project Plan'!$A$2:$R$10,18,FALSE),"Not found")</f>
        <v/>
      </c>
      <c r="M21" s="10" t="inlineStr">
        <is>
          <t>Initiation</t>
        </is>
      </c>
      <c r="N21" s="49">
        <f>SUMIF('Project Plan'!$B$2:$B$10,M21,'Project Plan'!$M$2:$M$10)</f>
        <v/>
      </c>
      <c r="O21" s="49">
        <f>SUMIF('Project Plan'!$B$2:$B$10,M21,'Project Plan'!$N$2:$N$10)</f>
        <v/>
      </c>
    </row>
    <row r="22">
      <c r="A22" s="19" t="inlineStr">
        <is>
          <t>Budget</t>
        </is>
      </c>
      <c r="B22" s="50">
        <f>IFERROR(VLOOKUP($B$17,'Project Plan'!$A$2:$R$10,13,FALSE),0)</f>
        <v/>
      </c>
      <c r="M22" s="10" t="inlineStr">
        <is>
          <t>Discovery</t>
        </is>
      </c>
      <c r="N22" s="49">
        <f>SUMIF('Project Plan'!$B$2:$B$10,M22,'Project Plan'!$M$2:$M$10)</f>
        <v/>
      </c>
      <c r="O22" s="49">
        <f>SUMIF('Project Plan'!$B$2:$B$10,M22,'Project Plan'!$N$2:$N$10)</f>
        <v/>
      </c>
    </row>
    <row r="23">
      <c r="A23" s="19" t="inlineStr">
        <is>
          <t>Completion</t>
        </is>
      </c>
      <c r="B23" s="33">
        <f>IFERROR(VLOOKUP($B$17,'Project Plan'!$A$2:$R$10,12,FALSE),0)</f>
        <v/>
      </c>
      <c r="M23" s="10" t="inlineStr">
        <is>
          <t>Design</t>
        </is>
      </c>
      <c r="N23" s="49">
        <f>SUMIF('Project Plan'!$B$2:$B$10,M23,'Project Plan'!$M$2:$M$10)</f>
        <v/>
      </c>
      <c r="O23" s="49">
        <f>SUMIF('Project Plan'!$B$2:$B$10,M23,'Project Plan'!$N$2:$N$10)</f>
        <v/>
      </c>
    </row>
    <row r="24">
      <c r="A24" s="19" t="inlineStr">
        <is>
          <t>Cost variance</t>
        </is>
      </c>
      <c r="B24" s="50">
        <f>IFERROR(VLOOKUP($B$17,'Project Plan'!$A$2:$R$10,15,FALSE),0)</f>
        <v/>
      </c>
      <c r="M24" s="10" t="inlineStr">
        <is>
          <t>Data</t>
        </is>
      </c>
      <c r="N24" s="49">
        <f>SUMIF('Project Plan'!$B$2:$B$10,M24,'Project Plan'!$M$2:$M$10)</f>
        <v/>
      </c>
      <c r="O24" s="49">
        <f>SUMIF('Project Plan'!$B$2:$B$10,M24,'Project Plan'!$N$2:$N$10)</f>
        <v/>
      </c>
    </row>
    <row r="25">
      <c r="M25" s="10" t="inlineStr">
        <is>
          <t>Procurement</t>
        </is>
      </c>
      <c r="N25" s="49">
        <f>SUMIF('Project Plan'!$B$2:$B$10,M25,'Project Plan'!$M$2:$M$10)</f>
        <v/>
      </c>
      <c r="O25" s="49">
        <f>SUMIF('Project Plan'!$B$2:$B$10,M25,'Project Plan'!$N$2:$N$10)</f>
        <v/>
      </c>
    </row>
    <row r="26">
      <c r="M26" s="10" t="inlineStr">
        <is>
          <t>Build</t>
        </is>
      </c>
      <c r="N26" s="49">
        <f>SUMIF('Project Plan'!$B$2:$B$10,M26,'Project Plan'!$M$2:$M$10)</f>
        <v/>
      </c>
      <c r="O26" s="49">
        <f>SUMIF('Project Plan'!$B$2:$B$10,M26,'Project Plan'!$N$2:$N$10)</f>
        <v/>
      </c>
    </row>
    <row r="27">
      <c r="A27" s="18" t="inlineStr">
        <is>
          <t>Gantt colour legend</t>
        </is>
      </c>
      <c r="M27" s="10" t="inlineStr">
        <is>
          <t>Testing</t>
        </is>
      </c>
      <c r="N27" s="49">
        <f>SUMIF('Project Plan'!$B$2:$B$10,M27,'Project Plan'!$M$2:$M$10)</f>
        <v/>
      </c>
      <c r="O27" s="49">
        <f>SUMIF('Project Plan'!$B$2:$B$10,M27,'Project Plan'!$N$2:$N$10)</f>
        <v/>
      </c>
    </row>
    <row r="28">
      <c r="A28" s="34" t="n"/>
      <c r="B28" s="27" t="inlineStr">
        <is>
          <t>Complete</t>
        </is>
      </c>
      <c r="M28" s="10" t="inlineStr">
        <is>
          <t>Training</t>
        </is>
      </c>
      <c r="N28" s="49">
        <f>SUMIF('Project Plan'!$B$2:$B$10,M28,'Project Plan'!$M$2:$M$10)</f>
        <v/>
      </c>
      <c r="O28" s="49">
        <f>SUMIF('Project Plan'!$B$2:$B$10,M28,'Project Plan'!$N$2:$N$10)</f>
        <v/>
      </c>
    </row>
    <row r="29">
      <c r="A29" s="35" t="n"/>
      <c r="B29" s="27" t="inlineStr">
        <is>
          <t>In progress</t>
        </is>
      </c>
      <c r="M29" s="10" t="inlineStr">
        <is>
          <t>Deployment</t>
        </is>
      </c>
      <c r="N29" s="49">
        <f>SUMIF('Project Plan'!$B$2:$B$10,M29,'Project Plan'!$M$2:$M$10)</f>
        <v/>
      </c>
      <c r="O29" s="49">
        <f>SUMIF('Project Plan'!$B$2:$B$10,M29,'Project Plan'!$N$2:$N$10)</f>
        <v/>
      </c>
    </row>
    <row r="30">
      <c r="A30" s="36" t="n"/>
      <c r="B30" s="27" t="inlineStr">
        <is>
          <t>Overdue</t>
        </is>
      </c>
    </row>
    <row r="31">
      <c r="A31" s="37" t="n"/>
      <c r="B31" s="27" t="inlineStr">
        <is>
          <t>Not started</t>
        </is>
      </c>
    </row>
    <row r="32">
      <c r="A32" s="38" t="n"/>
      <c r="B32" s="27" t="inlineStr">
        <is>
          <t>Milestone (single-day task)</t>
        </is>
      </c>
      <c r="M32" s="25" t="inlineStr">
        <is>
          <t>Task owner</t>
        </is>
      </c>
      <c r="N32" s="25" t="inlineStr">
        <is>
          <t>Completion %</t>
        </is>
      </c>
    </row>
    <row r="33">
      <c r="M33" s="10" t="inlineStr">
        <is>
          <t>Oliver Bennett</t>
        </is>
      </c>
      <c r="N33" s="39">
        <f>IFERROR(VLOOKUP(M33,'Project Plan'!$E$2:$L$10,8,FALSE),0)</f>
        <v/>
      </c>
    </row>
    <row r="34">
      <c r="M34" s="10" t="inlineStr">
        <is>
          <t>Amelia Clarke</t>
        </is>
      </c>
      <c r="N34" s="39">
        <f>IFERROR(VLOOKUP(M34,'Project Plan'!$E$2:$L$10,8,FALSE),0)</f>
        <v/>
      </c>
    </row>
    <row r="35">
      <c r="M35" s="10" t="inlineStr">
        <is>
          <t>Harry Wilson</t>
        </is>
      </c>
      <c r="N35" s="39">
        <f>IFERROR(VLOOKUP(M35,'Project Plan'!$E$2:$L$10,8,FALSE),0)</f>
        <v/>
      </c>
    </row>
    <row r="36">
      <c r="M36" s="10" t="inlineStr">
        <is>
          <t>Sophie Taylor</t>
        </is>
      </c>
      <c r="N36" s="39">
        <f>IFERROR(VLOOKUP(M36,'Project Plan'!$E$2:$L$10,8,FALSE),0)</f>
        <v/>
      </c>
    </row>
    <row r="37">
      <c r="M37" s="10" t="inlineStr">
        <is>
          <t>Jack Evans</t>
        </is>
      </c>
      <c r="N37" s="39">
        <f>IFERROR(VLOOKUP(M37,'Project Plan'!$E$2:$L$10,8,FALSE),0)</f>
        <v/>
      </c>
    </row>
    <row r="38">
      <c r="M38" s="10" t="inlineStr">
        <is>
          <t>Emily Thomas</t>
        </is>
      </c>
      <c r="N38" s="39">
        <f>IFERROR(VLOOKUP(M38,'Project Plan'!$E$2:$L$10,8,FALSE),0)</f>
        <v/>
      </c>
    </row>
    <row r="39">
      <c r="M39" s="10" t="inlineStr">
        <is>
          <t>George Roberts</t>
        </is>
      </c>
      <c r="N39" s="39">
        <f>IFERROR(VLOOKUP(M39,'Project Plan'!$E$2:$L$10,8,FALSE),0)</f>
        <v/>
      </c>
    </row>
    <row r="40">
      <c r="M40" s="10" t="inlineStr">
        <is>
          <t>Isla Walker</t>
        </is>
      </c>
      <c r="N40" s="39">
        <f>IFERROR(VLOOKUP(M40,'Project Plan'!$E$2:$L$10,8,FALSE),0)</f>
        <v/>
      </c>
    </row>
    <row r="41">
      <c r="M41" s="10" t="inlineStr">
        <is>
          <t>Charlie Hughes</t>
        </is>
      </c>
      <c r="N41" s="39">
        <f>IFERROR(VLOOKUP(M41,'Project Plan'!$E$2:$L$10,8,FALSE),0)</f>
        <v/>
      </c>
    </row>
  </sheetData>
  <mergeCells count="1">
    <mergeCell ref="A1:N1"/>
  </mergeCells>
  <conditionalFormatting sqref="C12">
    <cfRule type="expression" priority="1" dxfId="6" stopIfTrue="1">
      <formula>$C$12&lt;0</formula>
    </cfRule>
    <cfRule type="expression" priority="2" dxfId="7" stopIfTrue="1">
      <formula>$C$12&gt;=0</formula>
    </cfRule>
  </conditionalFormatting>
  <conditionalFormatting sqref="B14">
    <cfRule type="expression" priority="3" dxfId="5" stopIfTrue="1">
      <formula>$C$12&lt;0</formula>
    </cfRule>
    <cfRule type="expression" priority="4" dxfId="8" stopIfTrue="1">
      <formula>$C$12&gt;=0</formula>
    </cfRule>
  </conditionalFormatting>
  <dataValidations count="1">
    <dataValidation sqref="B17" showErrorMessage="1" showInputMessage="1" allowBlank="0" type="list">
      <formula1>"T01,T02,T03,T04,T05,T06,T07,T08,T09"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05" customWidth="1" min="1" max="1"/>
  </cols>
  <sheetData>
    <row r="1" ht="26" customHeight="1">
      <c r="A1" s="17" t="inlineStr">
        <is>
          <t>Instructions — UK Project Gantt Chart Template</t>
        </is>
      </c>
    </row>
    <row r="2"/>
    <row r="3">
      <c r="A3" s="18" t="inlineStr">
        <is>
          <t>How to use this workbook</t>
        </is>
      </c>
    </row>
    <row r="4" ht="30" customHeight="1">
      <c r="A4" s="40" t="inlineStr">
        <is>
          <t>• Yellow cells are for user input; all other cells contain formulas or calculated values.</t>
        </is>
      </c>
    </row>
    <row r="5" ht="30" customHeight="1">
      <c r="A5" s="40" t="inlineStr">
        <is>
          <t>• Enter dates in DD/MM/YYYY format (for example 05/01/2026).</t>
        </is>
      </c>
    </row>
    <row r="6" ht="30" customHeight="1">
      <c r="A6" s="40" t="inlineStr">
        <is>
          <t>• Update Status, Completion %, Budget and Actual cost regularly so that reporting stays accurate.</t>
        </is>
      </c>
    </row>
    <row r="7" ht="30" customHeight="1">
      <c r="A7" s="40" t="inlineStr">
        <is>
          <t>• The Gantt bars update automatically from each task's Start date and End date.</t>
        </is>
      </c>
    </row>
    <row r="8" ht="30" customHeight="1">
      <c r="A8" s="40" t="inlineStr">
        <is>
          <t>• Use the Dashboard sheet for management reporting and project board packs.</t>
        </is>
      </c>
    </row>
    <row r="9" ht="30" customHeight="1">
      <c r="A9" s="40" t="inlineStr">
        <is>
          <t>• Review VAT, supplier costs and project expenditure in line with your organisation's normal bookkeeping and HMRC record-keeping procedures.</t>
        </is>
      </c>
    </row>
    <row r="10" ht="30" customHeight="1">
      <c r="A10" s="40" t="inlineStr">
        <is>
          <t>• Do not overwrite formula cells (Duration, Variance, Auto status, totals and the timeline area).</t>
        </is>
      </c>
    </row>
    <row r="11"/>
    <row r="12">
      <c r="A12" s="18" t="inlineStr">
        <is>
          <t>Sheet guide</t>
        </is>
      </c>
    </row>
    <row r="13" ht="30" customHeight="1">
      <c r="A13" s="40" t="inlineStr">
        <is>
          <t>• Project Plan — the main working sheet. Enter one row per task, choose Status and Priority from the dropdown lists, and view the weekly Gantt timeline from 05/01/2026 to 30/03/2026.</t>
        </is>
      </c>
    </row>
    <row r="14" ht="30" customHeight="1">
      <c r="A14" s="40" t="inlineStr">
        <is>
          <t>• Dashboard — KPI cards, task spotlight lookup, Gantt colour legend and charts for management reporting.</t>
        </is>
      </c>
    </row>
    <row r="15" ht="30" customHeight="1">
      <c r="A15" s="40" t="inlineStr">
        <is>
          <t>• Instructions — this guidance sheet.</t>
        </is>
      </c>
    </row>
    <row r="16"/>
    <row r="17">
      <c r="A17" s="18" t="inlineStr">
        <is>
          <t>Gantt colours</t>
        </is>
      </c>
    </row>
    <row r="18" ht="30" customHeight="1">
      <c r="A18" s="40" t="inlineStr">
        <is>
          <t>• Navy = complete task   • Teal = in progress   • Red = overdue   • Grey = not started   • Dark red = milestone (single-day task).</t>
        </is>
      </c>
    </row>
    <row r="19"/>
    <row r="20">
      <c r="A20" s="18" t="inlineStr">
        <is>
          <t>Key formulas</t>
        </is>
      </c>
    </row>
    <row r="21" ht="30" customHeight="1">
      <c r="A21" s="40" t="inlineStr">
        <is>
          <t>• Duration uses NETWORKDAYS, counting working days only (Monday to Friday).</t>
        </is>
      </c>
    </row>
    <row r="22" ht="30" customHeight="1">
      <c r="A22" s="40" t="inlineStr">
        <is>
          <t>• Variance is Budget minus Actual cost; a negative (red) figure means the task is over budget.</t>
        </is>
      </c>
    </row>
    <row r="23" ht="30" customHeight="1">
      <c r="A23" s="40" t="inlineStr">
        <is>
          <t>• Auto status compares today's date with the task dates and the recorded completion percentage.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2026-07-29T05:07:29Z</dcterms:created>
  <dcterms:modified xmlns:dcterms="http://purl.org/dc/terms/" xmlns:xsi="http://www.w3.org/2001/XMLSchema-instance" xsi:type="dcterms:W3CDTF">2026-07-29T05:07:29Z</dcterms:modified>
</cp:coreProperties>
</file>