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als" sheetId="1" state="visible" r:id="rId1"/>
    <sheet xmlns:r="http://schemas.openxmlformats.org/officeDocument/2006/relationships" name="Contribution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DD/MM/YYYY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E293B"/>
      <sz val="12"/>
    </font>
    <font>
      <name val="Calibri"/>
      <color rgb="001E293B"/>
      <sz val="10"/>
    </font>
    <font>
      <name val="Calibri"/>
      <i val="1"/>
      <color rgb="006B7280"/>
      <sz val="9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F0FDF4"/>
      </patternFill>
    </fill>
  </fills>
  <borders count="9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3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64" fontId="5" fillId="5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5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6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center" wrapText="1"/>
    </xf>
    <xf numFmtId="166" fontId="6" fillId="6" borderId="1" applyAlignment="1" pivotButton="0" quotePrefix="0" xfId="0">
      <alignment horizontal="center" vertical="center" wrapText="1"/>
    </xf>
    <xf numFmtId="3" fontId="6" fillId="6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4" fontId="5" fillId="5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3" pivotButton="0" quotePrefix="0" xfId="0"/>
    <xf numFmtId="0" fontId="0" fillId="0" borderId="5" pivotButton="0" quotePrefix="0" xfId="0"/>
    <xf numFmtId="166" fontId="6" fillId="6" borderId="1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Target vs Current Balance by Goal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'Dashboard'!$B$15:$B$24</f>
            </numRef>
          </cat>
          <val>
            <numRef>
              <f>'Dashboard'!$C$15:$C$24</f>
            </numRef>
          </val>
        </ser>
        <ser>
          <idx val="1"/>
          <order val="1"/>
          <tx>
            <strRef>
              <f>'Dashboard'!D14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'Dashboard'!$B$15:$B$24</f>
            </numRef>
          </cat>
          <val>
            <numRef>
              <f>'Dashboard'!$D$15:$D$24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Goal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Goals: On Track vs Behind</a:t>
            </a:r>
          </a:p>
        </rich>
      </tx>
    </title>
    <plotArea>
      <pieChart>
        <varyColors val="1"/>
        <ser>
          <idx val="0"/>
          <order val="0"/>
          <tx>
            <strRef>
              <f>'Dashboard'!H26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'Dashboard'!$G$27:$G$28</f>
            </numRef>
          </cat>
          <val>
            <numRef>
              <f>'Dashboard'!$H$27:$H$28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Contributions Trend (2026)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'Dashboard'!C44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'Dashboard'!$B$45:$B$50</f>
            </numRef>
          </cat>
          <val>
            <numRef>
              <f>'Dashboard'!$C$45:$C$50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25</row>
      <rowOff>0</rowOff>
    </from>
    <ext cx="720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28</row>
      <rowOff>0</rowOff>
    </from>
    <ext cx="504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43</row>
      <rowOff>0</rowOff>
    </from>
    <ext cx="7200000" cy="46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8" customWidth="1" min="3" max="3"/>
    <col width="20" customWidth="1" min="4" max="4"/>
    <col width="20" customWidth="1" min="5" max="5"/>
    <col width="22" customWidth="1" min="6" max="6"/>
    <col width="14" customWidth="1" min="7" max="7"/>
    <col width="14" customWidth="1" min="8" max="8"/>
    <col width="18" customWidth="1" min="9" max="9"/>
    <col width="18" customWidth="1" min="10" max="10"/>
    <col width="22" customWidth="1" min="11" max="11"/>
    <col width="12" customWidth="1" min="12" max="12"/>
    <col width="14" customWidth="1" min="13" max="13"/>
  </cols>
  <sheetData>
    <row r="1" ht="20" customHeight="1">
      <c r="A1" s="1" t="inlineStr">
        <is>
          <t>UK Savings Goal Tracker — Goals</t>
        </is>
      </c>
    </row>
    <row r="2" ht="32" customHeight="1">
      <c r="A2" s="2" t="inlineStr">
        <is>
          <t>Goal ID</t>
        </is>
      </c>
      <c r="B2" s="2" t="inlineStr">
        <is>
          <t>Goal Name</t>
        </is>
      </c>
      <c r="C2" s="2" t="inlineStr">
        <is>
          <t>Category</t>
        </is>
      </c>
      <c r="D2" s="2" t="inlineStr">
        <is>
          <t>Target Amount (£)</t>
        </is>
      </c>
      <c r="E2" s="2" t="inlineStr">
        <is>
          <t>Current Balance (£)</t>
        </is>
      </c>
      <c r="F2" s="2" t="inlineStr">
        <is>
          <t>Monthly Contribution (£)</t>
        </is>
      </c>
      <c r="G2" s="2" t="inlineStr">
        <is>
          <t>Start Date</t>
        </is>
      </c>
      <c r="H2" s="2" t="inlineStr">
        <is>
          <t>Target Date</t>
        </is>
      </c>
      <c r="I2" s="2" t="inlineStr">
        <is>
          <t>Months Remaining</t>
        </is>
      </c>
      <c r="J2" s="2" t="inlineStr">
        <is>
          <t>Amount Left (£)</t>
        </is>
      </c>
      <c r="K2" s="2" t="inlineStr">
        <is>
          <t>Required Monthly (£)</t>
        </is>
      </c>
      <c r="L2" s="2" t="inlineStr">
        <is>
          <t>On Track?</t>
        </is>
      </c>
      <c r="M2" s="2" t="inlineStr">
        <is>
          <t>Progress %</t>
        </is>
      </c>
    </row>
    <row r="3" ht="20" customHeight="1">
      <c r="A3" s="3" t="n">
        <v>1</v>
      </c>
      <c r="B3" s="3" t="inlineStr">
        <is>
          <t>Emergency Fund</t>
        </is>
      </c>
      <c r="C3" s="3" t="inlineStr">
        <is>
          <t>Emergency Fund</t>
        </is>
      </c>
      <c r="D3" s="30" t="n">
        <v>3000</v>
      </c>
      <c r="E3" s="30" t="n">
        <v>850</v>
      </c>
      <c r="F3" s="30" t="n">
        <v>100</v>
      </c>
      <c r="G3" s="31" t="n">
        <v>46027</v>
      </c>
      <c r="H3" s="31" t="n">
        <v>46387</v>
      </c>
      <c r="I3" s="6">
        <f>IFERROR(DATEDIF(G3,H3,"m"),0)</f>
        <v/>
      </c>
      <c r="J3" s="30">
        <f>MAX(0,D3-E3)</f>
        <v/>
      </c>
      <c r="K3" s="30">
        <f>IF(I3&gt;0,J3/I3,0)</f>
        <v/>
      </c>
      <c r="L3" s="3">
        <f>IF(F3&gt;=K3,"Yes","No")</f>
        <v/>
      </c>
      <c r="M3" s="32">
        <f>IFERROR(E3/D3,0)</f>
        <v/>
      </c>
    </row>
    <row r="4" ht="20" customHeight="1">
      <c r="A4" s="8" t="n">
        <v>2</v>
      </c>
      <c r="B4" s="8" t="inlineStr">
        <is>
          <t>Summer Holiday</t>
        </is>
      </c>
      <c r="C4" s="8" t="inlineStr">
        <is>
          <t>Holiday</t>
        </is>
      </c>
      <c r="D4" s="33" t="n">
        <v>2500</v>
      </c>
      <c r="E4" s="33" t="n">
        <v>600</v>
      </c>
      <c r="F4" s="33" t="n">
        <v>150</v>
      </c>
      <c r="G4" s="34" t="n">
        <v>46054</v>
      </c>
      <c r="H4" s="34" t="n">
        <v>46265</v>
      </c>
      <c r="I4" s="11">
        <f>IFERROR(DATEDIF(G4,H4,"m"),0)</f>
        <v/>
      </c>
      <c r="J4" s="33">
        <f>MAX(0,D4-E4)</f>
        <v/>
      </c>
      <c r="K4" s="33">
        <f>IF(I4&gt;0,J4/I4,0)</f>
        <v/>
      </c>
      <c r="L4" s="8">
        <f>IF(F4&gt;=K4,"Yes","No")</f>
        <v/>
      </c>
      <c r="M4" s="35">
        <f>IFERROR(E4/D4,0)</f>
        <v/>
      </c>
    </row>
    <row r="5" ht="20" customHeight="1">
      <c r="A5" s="3" t="n">
        <v>3</v>
      </c>
      <c r="B5" s="3" t="inlineStr">
        <is>
          <t>Used Car</t>
        </is>
      </c>
      <c r="C5" s="3" t="inlineStr">
        <is>
          <t>Car</t>
        </is>
      </c>
      <c r="D5" s="30" t="n">
        <v>6500</v>
      </c>
      <c r="E5" s="30" t="n">
        <v>2100</v>
      </c>
      <c r="F5" s="30" t="n">
        <v>200</v>
      </c>
      <c r="G5" s="31" t="n">
        <v>46037</v>
      </c>
      <c r="H5" s="31" t="n">
        <v>46477</v>
      </c>
      <c r="I5" s="6">
        <f>IFERROR(DATEDIF(G5,H5,"m"),0)</f>
        <v/>
      </c>
      <c r="J5" s="30">
        <f>MAX(0,D5-E5)</f>
        <v/>
      </c>
      <c r="K5" s="30">
        <f>IF(I5&gt;0,J5/I5,0)</f>
        <v/>
      </c>
      <c r="L5" s="3">
        <f>IF(F5&gt;=K5,"Yes","No")</f>
        <v/>
      </c>
      <c r="M5" s="32">
        <f>IFERROR(E5/D5,0)</f>
        <v/>
      </c>
    </row>
    <row r="6" ht="20" customHeight="1">
      <c r="A6" s="8" t="n">
        <v>4</v>
      </c>
      <c r="B6" s="8" t="inlineStr">
        <is>
          <t>Home Deposit</t>
        </is>
      </c>
      <c r="C6" s="8" t="inlineStr">
        <is>
          <t>Home Deposit</t>
        </is>
      </c>
      <c r="D6" s="33" t="n">
        <v>25000</v>
      </c>
      <c r="E6" s="33" t="n">
        <v>8500</v>
      </c>
      <c r="F6" s="33" t="n">
        <v>600</v>
      </c>
      <c r="G6" s="34" t="n">
        <v>45809</v>
      </c>
      <c r="H6" s="34" t="n">
        <v>46934</v>
      </c>
      <c r="I6" s="11">
        <f>IFERROR(DATEDIF(G6,H6,"m"),0)</f>
        <v/>
      </c>
      <c r="J6" s="33">
        <f>MAX(0,D6-E6)</f>
        <v/>
      </c>
      <c r="K6" s="33">
        <f>IF(I6&gt;0,J6/I6,0)</f>
        <v/>
      </c>
      <c r="L6" s="8">
        <f>IF(F6&gt;=K6,"Yes","No")</f>
        <v/>
      </c>
      <c r="M6" s="35">
        <f>IFERROR(E6/D6,0)</f>
        <v/>
      </c>
    </row>
    <row r="7" ht="20" customHeight="1">
      <c r="A7" s="3" t="n">
        <v>5</v>
      </c>
      <c r="B7" s="3" t="inlineStr">
        <is>
          <t>Wedding Fund</t>
        </is>
      </c>
      <c r="C7" s="3" t="inlineStr">
        <is>
          <t>Wedding</t>
        </is>
      </c>
      <c r="D7" s="30" t="n">
        <v>12000</v>
      </c>
      <c r="E7" s="30" t="n">
        <v>3200</v>
      </c>
      <c r="F7" s="30" t="n">
        <v>350</v>
      </c>
      <c r="G7" s="31" t="n">
        <v>46082</v>
      </c>
      <c r="H7" s="31" t="n">
        <v>46660</v>
      </c>
      <c r="I7" s="6">
        <f>IFERROR(DATEDIF(G7,H7,"m"),0)</f>
        <v/>
      </c>
      <c r="J7" s="30">
        <f>MAX(0,D7-E7)</f>
        <v/>
      </c>
      <c r="K7" s="30">
        <f>IF(I7&gt;0,J7/I7,0)</f>
        <v/>
      </c>
      <c r="L7" s="3">
        <f>IF(F7&gt;=K7,"Yes","No")</f>
        <v/>
      </c>
      <c r="M7" s="32">
        <f>IFERROR(E7/D7,0)</f>
        <v/>
      </c>
    </row>
    <row r="8" ht="20" customHeight="1">
      <c r="A8" s="8" t="n">
        <v>6</v>
      </c>
      <c r="B8" s="8" t="inlineStr">
        <is>
          <t>Family Trip</t>
        </is>
      </c>
      <c r="C8" s="8" t="inlineStr">
        <is>
          <t>Holiday</t>
        </is>
      </c>
      <c r="D8" s="33" t="n">
        <v>4000</v>
      </c>
      <c r="E8" s="33" t="n">
        <v>1100</v>
      </c>
      <c r="F8" s="33" t="n">
        <v>180</v>
      </c>
      <c r="G8" s="34" t="n">
        <v>46032</v>
      </c>
      <c r="H8" s="34" t="n">
        <v>46356</v>
      </c>
      <c r="I8" s="11">
        <f>IFERROR(DATEDIF(G8,H8,"m"),0)</f>
        <v/>
      </c>
      <c r="J8" s="33">
        <f>MAX(0,D8-E8)</f>
        <v/>
      </c>
      <c r="K8" s="33">
        <f>IF(I8&gt;0,J8/I8,0)</f>
        <v/>
      </c>
      <c r="L8" s="8">
        <f>IF(F8&gt;=K8,"Yes","No")</f>
        <v/>
      </c>
      <c r="M8" s="35">
        <f>IFERROR(E8/D8,0)</f>
        <v/>
      </c>
    </row>
    <row r="9" ht="20" customHeight="1">
      <c r="A9" s="3" t="n">
        <v>7</v>
      </c>
      <c r="B9" s="3" t="inlineStr">
        <is>
          <t>New Appliances</t>
        </is>
      </c>
      <c r="C9" s="3" t="inlineStr">
        <is>
          <t>Home</t>
        </is>
      </c>
      <c r="D9" s="30" t="n">
        <v>1500</v>
      </c>
      <c r="E9" s="30" t="n">
        <v>450</v>
      </c>
      <c r="F9" s="30" t="n">
        <v>75</v>
      </c>
      <c r="G9" s="31" t="n">
        <v>46068</v>
      </c>
      <c r="H9" s="31" t="n">
        <v>46326</v>
      </c>
      <c r="I9" s="6">
        <f>IFERROR(DATEDIF(G9,H9,"m"),0)</f>
        <v/>
      </c>
      <c r="J9" s="30">
        <f>MAX(0,D9-E9)</f>
        <v/>
      </c>
      <c r="K9" s="30">
        <f>IF(I9&gt;0,J9/I9,0)</f>
        <v/>
      </c>
      <c r="L9" s="3">
        <f>IF(F9&gt;=K9,"Yes","No")</f>
        <v/>
      </c>
      <c r="M9" s="32">
        <f>IFERROR(E9/D9,0)</f>
        <v/>
      </c>
    </row>
    <row r="10" ht="20" customHeight="1">
      <c r="A10" s="8" t="n">
        <v>8</v>
      </c>
      <c r="B10" s="8" t="inlineStr">
        <is>
          <t>Study Fund</t>
        </is>
      </c>
      <c r="C10" s="8" t="inlineStr">
        <is>
          <t>Education</t>
        </is>
      </c>
      <c r="D10" s="33" t="n">
        <v>5000</v>
      </c>
      <c r="E10" s="33" t="n">
        <v>900</v>
      </c>
      <c r="F10" s="33" t="n">
        <v>120</v>
      </c>
      <c r="G10" s="34" t="n">
        <v>46042</v>
      </c>
      <c r="H10" s="34" t="n">
        <v>46568</v>
      </c>
      <c r="I10" s="11">
        <f>IFERROR(DATEDIF(G10,H10,"m"),0)</f>
        <v/>
      </c>
      <c r="J10" s="33">
        <f>MAX(0,D10-E10)</f>
        <v/>
      </c>
      <c r="K10" s="33">
        <f>IF(I10&gt;0,J10/I10,0)</f>
        <v/>
      </c>
      <c r="L10" s="8">
        <f>IF(F10&gt;=K10,"Yes","No")</f>
        <v/>
      </c>
      <c r="M10" s="35">
        <f>IFERROR(E10/D10,0)</f>
        <v/>
      </c>
    </row>
    <row r="11" ht="20" customHeight="1">
      <c r="A11" s="3" t="n">
        <v>9</v>
      </c>
      <c r="B11" s="3" t="inlineStr">
        <is>
          <t>House Move</t>
        </is>
      </c>
      <c r="C11" s="3" t="inlineStr">
        <is>
          <t>Home</t>
        </is>
      </c>
      <c r="D11" s="30" t="n">
        <v>3500</v>
      </c>
      <c r="E11" s="30" t="n">
        <v>1800</v>
      </c>
      <c r="F11" s="30" t="n">
        <v>150</v>
      </c>
      <c r="G11" s="31" t="n">
        <v>46082</v>
      </c>
      <c r="H11" s="31" t="n">
        <v>46418</v>
      </c>
      <c r="I11" s="6">
        <f>IFERROR(DATEDIF(G11,H11,"m"),0)</f>
        <v/>
      </c>
      <c r="J11" s="30">
        <f>MAX(0,D11-E11)</f>
        <v/>
      </c>
      <c r="K11" s="30">
        <f>IF(I11&gt;0,J11/I11,0)</f>
        <v/>
      </c>
      <c r="L11" s="3">
        <f>IF(F11&gt;=K11,"Yes","No")</f>
        <v/>
      </c>
      <c r="M11" s="32">
        <f>IFERROR(E11/D11,0)</f>
        <v/>
      </c>
    </row>
    <row r="12" ht="20" customHeight="1">
      <c r="A12" s="8" t="n">
        <v>10</v>
      </c>
      <c r="B12" s="8" t="inlineStr">
        <is>
          <t>Rainy-Day Fund</t>
        </is>
      </c>
      <c r="C12" s="8" t="inlineStr">
        <is>
          <t>Emergency Fund</t>
        </is>
      </c>
      <c r="D12" s="33" t="n">
        <v>2000</v>
      </c>
      <c r="E12" s="33" t="n">
        <v>200</v>
      </c>
      <c r="F12" s="33" t="n">
        <v>80</v>
      </c>
      <c r="G12" s="34" t="n">
        <v>46113</v>
      </c>
      <c r="H12" s="34" t="n">
        <v>46507</v>
      </c>
      <c r="I12" s="11">
        <f>IFERROR(DATEDIF(G12,H12,"m"),0)</f>
        <v/>
      </c>
      <c r="J12" s="33">
        <f>MAX(0,D12-E12)</f>
        <v/>
      </c>
      <c r="K12" s="33">
        <f>IF(I12&gt;0,J12/I12,0)</f>
        <v/>
      </c>
      <c r="L12" s="8">
        <f>IF(F12&gt;=K12,"Yes","No")</f>
        <v/>
      </c>
      <c r="M12" s="35">
        <f>IFERROR(E12/D12,0)</f>
        <v/>
      </c>
    </row>
    <row r="13" ht="20" customHeight="1">
      <c r="A13" s="13" t="inlineStr">
        <is>
          <t>TOTALS</t>
        </is>
      </c>
      <c r="B13" s="14" t="n"/>
      <c r="C13" s="14" t="n"/>
      <c r="D13" s="36">
        <f>SUM(D3:D12)</f>
        <v/>
      </c>
      <c r="E13" s="36">
        <f>SUM(E3:E12)</f>
        <v/>
      </c>
      <c r="F13" s="36">
        <f>SUM(F3:F12)</f>
        <v/>
      </c>
      <c r="G13" s="14" t="n"/>
      <c r="H13" s="14" t="n"/>
      <c r="I13" s="14" t="n"/>
      <c r="J13" s="36">
        <f>SUM(J3:J12)</f>
        <v/>
      </c>
      <c r="K13" s="36">
        <f>SUM(K3:K12)</f>
        <v/>
      </c>
      <c r="L13" s="14" t="n"/>
      <c r="M13" s="14" t="n"/>
    </row>
    <row r="14" ht="20" customHeight="1"/>
  </sheetData>
  <mergeCells count="1"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22" customWidth="1" min="3" max="3"/>
    <col width="18" customWidth="1" min="4" max="4"/>
    <col width="16" customWidth="1" min="5" max="5"/>
    <col width="20" customWidth="1" min="6" max="6"/>
    <col width="14" customWidth="1" min="7" max="7"/>
    <col width="20" customWidth="1" min="8" max="8"/>
    <col width="28" customWidth="1" min="9" max="9"/>
    <col width="14" customWidth="1" min="10" max="10"/>
    <col width="10" customWidth="1" min="11" max="11"/>
  </cols>
  <sheetData>
    <row r="1" ht="20" customHeight="1">
      <c r="A1" s="1" t="inlineStr">
        <is>
          <t>UK Savings Goal Tracker — Contributions Log</t>
        </is>
      </c>
    </row>
    <row r="2" ht="32" customHeight="1">
      <c r="A2" s="2" t="inlineStr">
        <is>
          <t>Date</t>
        </is>
      </c>
      <c r="B2" s="2" t="inlineStr">
        <is>
          <t>Goal ID</t>
        </is>
      </c>
      <c r="C2" s="2" t="inlineStr">
        <is>
          <t>Goal Name</t>
        </is>
      </c>
      <c r="D2" s="2" t="inlineStr">
        <is>
          <t>Contributor</t>
        </is>
      </c>
      <c r="E2" s="2" t="inlineStr">
        <is>
          <t>City</t>
        </is>
      </c>
      <c r="F2" s="2" t="inlineStr">
        <is>
          <t>Contribution Type</t>
        </is>
      </c>
      <c r="G2" s="2" t="inlineStr">
        <is>
          <t>Amount (£)</t>
        </is>
      </c>
      <c r="H2" s="2" t="inlineStr">
        <is>
          <t>Method</t>
        </is>
      </c>
      <c r="I2" s="2" t="inlineStr">
        <is>
          <t>Notes</t>
        </is>
      </c>
      <c r="J2" s="2" t="inlineStr">
        <is>
          <t>Month</t>
        </is>
      </c>
      <c r="K2" s="2" t="inlineStr">
        <is>
          <t>Year</t>
        </is>
      </c>
    </row>
    <row r="3" ht="18" customHeight="1">
      <c r="A3" s="31" t="n">
        <v>46050</v>
      </c>
      <c r="B3" s="3" t="n">
        <v>1</v>
      </c>
      <c r="C3" s="3">
        <f>IFERROR(VLOOKUP(B3,Goals!A:C,2,FALSE),"")</f>
        <v/>
      </c>
      <c r="D3" s="3" t="inlineStr">
        <is>
          <t>Oliver</t>
        </is>
      </c>
      <c r="E3" s="3" t="inlineStr">
        <is>
          <t>London</t>
        </is>
      </c>
      <c r="F3" s="3" t="inlineStr">
        <is>
          <t>Deposit</t>
        </is>
      </c>
      <c r="G3" s="30" t="n">
        <v>100</v>
      </c>
      <c r="H3" s="3" t="inlineStr">
        <is>
          <t>Standing order</t>
        </is>
      </c>
      <c r="I3" s="16" t="inlineStr">
        <is>
          <t>January deposit</t>
        </is>
      </c>
      <c r="J3" s="3">
        <f>IF(A3&lt;&gt;"",TEXT(A3,"mmmm"),"")</f>
        <v/>
      </c>
      <c r="K3" s="3">
        <f>IF(A3&lt;&gt;"",YEAR(A3),"")</f>
        <v/>
      </c>
    </row>
    <row r="4" ht="18" customHeight="1">
      <c r="A4" s="34" t="n">
        <v>46052</v>
      </c>
      <c r="B4" s="8" t="n">
        <v>2</v>
      </c>
      <c r="C4" s="8">
        <f>IFERROR(VLOOKUP(B4,Goals!A:C,2,FALSE),"")</f>
        <v/>
      </c>
      <c r="D4" s="8" t="inlineStr">
        <is>
          <t>Amelia</t>
        </is>
      </c>
      <c r="E4" s="8" t="inlineStr">
        <is>
          <t>Manchester</t>
        </is>
      </c>
      <c r="F4" s="8" t="inlineStr">
        <is>
          <t>Deposit</t>
        </is>
      </c>
      <c r="G4" s="33" t="n">
        <v>150</v>
      </c>
      <c r="H4" s="8" t="inlineStr">
        <is>
          <t>Bank transfer</t>
        </is>
      </c>
      <c r="I4" s="17" t="inlineStr">
        <is>
          <t>January deposit</t>
        </is>
      </c>
      <c r="J4" s="8">
        <f>IF(A4&lt;&gt;"",TEXT(A4,"mmmm"),"")</f>
        <v/>
      </c>
      <c r="K4" s="8">
        <f>IF(A4&lt;&gt;"",YEAR(A4),"")</f>
        <v/>
      </c>
    </row>
    <row r="5" ht="18" customHeight="1">
      <c r="A5" s="31" t="n">
        <v>46058</v>
      </c>
      <c r="B5" s="3" t="n">
        <v>3</v>
      </c>
      <c r="C5" s="3">
        <f>IFERROR(VLOOKUP(B5,Goals!A:C,2,FALSE),"")</f>
        <v/>
      </c>
      <c r="D5" s="3" t="inlineStr">
        <is>
          <t>Harry</t>
        </is>
      </c>
      <c r="E5" s="3" t="inlineStr">
        <is>
          <t>Birmingham</t>
        </is>
      </c>
      <c r="F5" s="3" t="inlineStr">
        <is>
          <t>Deposit</t>
        </is>
      </c>
      <c r="G5" s="30" t="n">
        <v>200</v>
      </c>
      <c r="H5" s="3" t="inlineStr">
        <is>
          <t>Standing order</t>
        </is>
      </c>
      <c r="I5" s="16" t="inlineStr">
        <is>
          <t>February deposit</t>
        </is>
      </c>
      <c r="J5" s="3">
        <f>IF(A5&lt;&gt;"",TEXT(A5,"mmmm"),"")</f>
        <v/>
      </c>
      <c r="K5" s="3">
        <f>IF(A5&lt;&gt;"",YEAR(A5),"")</f>
        <v/>
      </c>
    </row>
    <row r="6" ht="18" customHeight="1">
      <c r="A6" s="34" t="n">
        <v>46063</v>
      </c>
      <c r="B6" s="8" t="n">
        <v>4</v>
      </c>
      <c r="C6" s="8">
        <f>IFERROR(VLOOKUP(B6,Goals!A:C,2,FALSE),"")</f>
        <v/>
      </c>
      <c r="D6" s="8" t="inlineStr">
        <is>
          <t>Sophie</t>
        </is>
      </c>
      <c r="E6" s="8" t="inlineStr">
        <is>
          <t>Leeds</t>
        </is>
      </c>
      <c r="F6" s="8" t="inlineStr">
        <is>
          <t>Deposit</t>
        </is>
      </c>
      <c r="G6" s="33" t="n">
        <v>600</v>
      </c>
      <c r="H6" s="8" t="inlineStr">
        <is>
          <t>Bank transfer</t>
        </is>
      </c>
      <c r="I6" s="17" t="inlineStr">
        <is>
          <t>February deposit</t>
        </is>
      </c>
      <c r="J6" s="8">
        <f>IF(A6&lt;&gt;"",TEXT(A6,"mmmm"),"")</f>
        <v/>
      </c>
      <c r="K6" s="8">
        <f>IF(A6&lt;&gt;"",YEAR(A6),"")</f>
        <v/>
      </c>
    </row>
    <row r="7" ht="18" customHeight="1">
      <c r="A7" s="31" t="n">
        <v>46081</v>
      </c>
      <c r="B7" s="3" t="n">
        <v>1</v>
      </c>
      <c r="C7" s="3">
        <f>IFERROR(VLOOKUP(B7,Goals!A:C,2,FALSE),"")</f>
        <v/>
      </c>
      <c r="D7" s="3" t="inlineStr">
        <is>
          <t>Oliver</t>
        </is>
      </c>
      <c r="E7" s="3" t="inlineStr">
        <is>
          <t>London</t>
        </is>
      </c>
      <c r="F7" s="3" t="inlineStr">
        <is>
          <t>Interest</t>
        </is>
      </c>
      <c r="G7" s="30" t="n">
        <v>12.5</v>
      </c>
      <c r="H7" s="3" t="inlineStr">
        <is>
          <t>Bank transfer</t>
        </is>
      </c>
      <c r="I7" s="16" t="inlineStr">
        <is>
          <t>Monthly interest</t>
        </is>
      </c>
      <c r="J7" s="3">
        <f>IF(A7&lt;&gt;"",TEXT(A7,"mmmm"),"")</f>
        <v/>
      </c>
      <c r="K7" s="3">
        <f>IF(A7&lt;&gt;"",YEAR(A7),"")</f>
        <v/>
      </c>
    </row>
    <row r="8" ht="18" customHeight="1">
      <c r="A8" s="34" t="n">
        <v>46082</v>
      </c>
      <c r="B8" s="8" t="n">
        <v>5</v>
      </c>
      <c r="C8" s="8">
        <f>IFERROR(VLOOKUP(B8,Goals!A:C,2,FALSE),"")</f>
        <v/>
      </c>
      <c r="D8" s="8" t="inlineStr">
        <is>
          <t>Jack</t>
        </is>
      </c>
      <c r="E8" s="8" t="inlineStr">
        <is>
          <t>Bristol</t>
        </is>
      </c>
      <c r="F8" s="8" t="inlineStr">
        <is>
          <t>Deposit</t>
        </is>
      </c>
      <c r="G8" s="33" t="n">
        <v>350</v>
      </c>
      <c r="H8" s="8" t="inlineStr">
        <is>
          <t>Standing order</t>
        </is>
      </c>
      <c r="I8" s="17" t="inlineStr">
        <is>
          <t>March deposit</t>
        </is>
      </c>
      <c r="J8" s="8">
        <f>IF(A8&lt;&gt;"",TEXT(A8,"mmmm"),"")</f>
        <v/>
      </c>
      <c r="K8" s="8">
        <f>IF(A8&lt;&gt;"",YEAR(A8),"")</f>
        <v/>
      </c>
    </row>
    <row r="9" ht="18" customHeight="1">
      <c r="A9" s="31" t="n">
        <v>46096</v>
      </c>
      <c r="B9" s="3" t="n">
        <v>6</v>
      </c>
      <c r="C9" s="3">
        <f>IFERROR(VLOOKUP(B9,Goals!A:C,2,FALSE),"")</f>
        <v/>
      </c>
      <c r="D9" s="3" t="inlineStr">
        <is>
          <t>Emily</t>
        </is>
      </c>
      <c r="E9" s="3" t="inlineStr">
        <is>
          <t>Glasgow</t>
        </is>
      </c>
      <c r="F9" s="3" t="inlineStr">
        <is>
          <t>Deposit</t>
        </is>
      </c>
      <c r="G9" s="30" t="n">
        <v>180</v>
      </c>
      <c r="H9" s="3" t="inlineStr">
        <is>
          <t>Bank transfer</t>
        </is>
      </c>
      <c r="I9" s="16" t="inlineStr">
        <is>
          <t>March deposit</t>
        </is>
      </c>
      <c r="J9" s="3">
        <f>IF(A9&lt;&gt;"",TEXT(A9,"mmmm"),"")</f>
        <v/>
      </c>
      <c r="K9" s="3">
        <f>IF(A9&lt;&gt;"",YEAR(A9),"")</f>
        <v/>
      </c>
    </row>
    <row r="10" ht="18" customHeight="1">
      <c r="A10" s="34" t="n">
        <v>46114</v>
      </c>
      <c r="B10" s="8" t="n">
        <v>7</v>
      </c>
      <c r="C10" s="8">
        <f>IFERROR(VLOOKUP(B10,Goals!A:C,2,FALSE),"")</f>
        <v/>
      </c>
      <c r="D10" s="8" t="inlineStr">
        <is>
          <t>George</t>
        </is>
      </c>
      <c r="E10" s="8" t="inlineStr">
        <is>
          <t>Liverpool</t>
        </is>
      </c>
      <c r="F10" s="8" t="inlineStr">
        <is>
          <t>Deposit</t>
        </is>
      </c>
      <c r="G10" s="33" t="n">
        <v>75</v>
      </c>
      <c r="H10" s="8" t="inlineStr">
        <is>
          <t>Cash</t>
        </is>
      </c>
      <c r="I10" s="17" t="inlineStr">
        <is>
          <t>April deposit</t>
        </is>
      </c>
      <c r="J10" s="8">
        <f>IF(A10&lt;&gt;"",TEXT(A10,"mmmm"),"")</f>
        <v/>
      </c>
      <c r="K10" s="8">
        <f>IF(A10&lt;&gt;"",YEAR(A10),"")</f>
        <v/>
      </c>
    </row>
    <row r="11" ht="18" customHeight="1">
      <c r="A11" s="31" t="n">
        <v>46122</v>
      </c>
      <c r="B11" s="3" t="n">
        <v>8</v>
      </c>
      <c r="C11" s="3">
        <f>IFERROR(VLOOKUP(B11,Goals!A:C,2,FALSE),"")</f>
        <v/>
      </c>
      <c r="D11" s="3" t="inlineStr">
        <is>
          <t>Isla</t>
        </is>
      </c>
      <c r="E11" s="3" t="inlineStr">
        <is>
          <t>Sheffield</t>
        </is>
      </c>
      <c r="F11" s="3" t="inlineStr">
        <is>
          <t>Bonus</t>
        </is>
      </c>
      <c r="G11" s="30" t="n">
        <v>250</v>
      </c>
      <c r="H11" s="3" t="inlineStr">
        <is>
          <t>Bank transfer</t>
        </is>
      </c>
      <c r="I11" s="16" t="inlineStr">
        <is>
          <t>Work bonus saved</t>
        </is>
      </c>
      <c r="J11" s="3">
        <f>IF(A11&lt;&gt;"",TEXT(A11,"mmmm"),"")</f>
        <v/>
      </c>
      <c r="K11" s="3">
        <f>IF(A11&lt;&gt;"",YEAR(A11),"")</f>
        <v/>
      </c>
    </row>
    <row r="12" ht="18" customHeight="1">
      <c r="A12" s="34" t="n">
        <v>46143</v>
      </c>
      <c r="B12" s="8" t="n">
        <v>9</v>
      </c>
      <c r="C12" s="8">
        <f>IFERROR(VLOOKUP(B12,Goals!A:C,2,FALSE),"")</f>
        <v/>
      </c>
      <c r="D12" s="8" t="inlineStr">
        <is>
          <t>Charlie</t>
        </is>
      </c>
      <c r="E12" s="8" t="inlineStr">
        <is>
          <t>Edinburgh</t>
        </is>
      </c>
      <c r="F12" s="8" t="inlineStr">
        <is>
          <t>Transfer In</t>
        </is>
      </c>
      <c r="G12" s="33" t="n">
        <v>500</v>
      </c>
      <c r="H12" s="8" t="inlineStr">
        <is>
          <t>Bank transfer</t>
        </is>
      </c>
      <c r="I12" s="17" t="inlineStr">
        <is>
          <t>Savings moved in</t>
        </is>
      </c>
      <c r="J12" s="8">
        <f>IF(A12&lt;&gt;"",TEXT(A12,"mmmm"),"")</f>
        <v/>
      </c>
      <c r="K12" s="8">
        <f>IF(A12&lt;&gt;"",YEAR(A12),"")</f>
        <v/>
      </c>
    </row>
    <row r="13" ht="18" customHeight="1">
      <c r="A13" s="31" t="n">
        <v>46157</v>
      </c>
      <c r="B13" s="3" t="n">
        <v>10</v>
      </c>
      <c r="C13" s="3">
        <f>IFERROR(VLOOKUP(B13,Goals!A:C,2,FALSE),"")</f>
        <v/>
      </c>
      <c r="D13" s="3" t="inlineStr">
        <is>
          <t>Grace</t>
        </is>
      </c>
      <c r="E13" s="3" t="inlineStr">
        <is>
          <t>Cardiff</t>
        </is>
      </c>
      <c r="F13" s="3" t="inlineStr">
        <is>
          <t>Deposit</t>
        </is>
      </c>
      <c r="G13" s="30" t="n">
        <v>80</v>
      </c>
      <c r="H13" s="3" t="inlineStr">
        <is>
          <t>Standing order</t>
        </is>
      </c>
      <c r="I13" s="16" t="inlineStr">
        <is>
          <t>May deposit</t>
        </is>
      </c>
      <c r="J13" s="3">
        <f>IF(A13&lt;&gt;"",TEXT(A13,"mmmm"),"")</f>
        <v/>
      </c>
      <c r="K13" s="3">
        <f>IF(A13&lt;&gt;"",YEAR(A13),"")</f>
        <v/>
      </c>
    </row>
    <row r="14" ht="18" customHeight="1">
      <c r="A14" s="34" t="n">
        <v>46176</v>
      </c>
      <c r="B14" s="8" t="n">
        <v>2</v>
      </c>
      <c r="C14" s="8">
        <f>IFERROR(VLOOKUP(B14,Goals!A:C,2,FALSE),"")</f>
        <v/>
      </c>
      <c r="D14" s="8" t="inlineStr">
        <is>
          <t>Amelia</t>
        </is>
      </c>
      <c r="E14" s="8" t="inlineStr">
        <is>
          <t>Manchester</t>
        </is>
      </c>
      <c r="F14" s="8" t="inlineStr">
        <is>
          <t>Deposit</t>
        </is>
      </c>
      <c r="G14" s="33" t="n">
        <v>150</v>
      </c>
      <c r="H14" s="8" t="inlineStr">
        <is>
          <t>Bank transfer</t>
        </is>
      </c>
      <c r="I14" s="17" t="inlineStr">
        <is>
          <t>June deposit</t>
        </is>
      </c>
      <c r="J14" s="8">
        <f>IF(A14&lt;&gt;"",TEXT(A14,"mmmm"),"")</f>
        <v/>
      </c>
      <c r="K14" s="8">
        <f>IF(A14&lt;&gt;"",YEAR(A14),"")</f>
        <v/>
      </c>
    </row>
    <row r="15">
      <c r="A15" s="14" t="n"/>
      <c r="B15" s="14" t="n"/>
      <c r="C15" s="14" t="n"/>
      <c r="D15" s="14" t="n"/>
      <c r="E15" s="14" t="n"/>
      <c r="F15" s="13" t="inlineStr">
        <is>
          <t>TOTAL</t>
        </is>
      </c>
      <c r="G15" s="36">
        <f>SUM(G3:G14)</f>
        <v/>
      </c>
      <c r="H15" s="14" t="n"/>
      <c r="I15" s="14" t="n"/>
      <c r="J15" s="14" t="n"/>
      <c r="K15" s="14" t="n"/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18" customWidth="1" min="3" max="3"/>
    <col width="26" customWidth="1" min="4" max="4"/>
    <col width="18" customWidth="1" min="5" max="5"/>
    <col width="4" customWidth="1" min="6" max="6"/>
    <col width="26" customWidth="1" min="7" max="7"/>
    <col width="18" customWidth="1" min="8" max="8"/>
  </cols>
  <sheetData>
    <row r="1" ht="30" customHeight="1">
      <c r="B1" s="1" t="inlineStr">
        <is>
          <t>UK Savings Goal Tracker — Dashboard</t>
        </is>
      </c>
    </row>
    <row r="2"/>
    <row r="3" ht="22" customHeight="1">
      <c r="B3" s="18" t="inlineStr">
        <is>
          <t>Key Summary Metrics</t>
        </is>
      </c>
    </row>
    <row r="4" ht="24" customHeight="1">
      <c r="B4" s="19" t="inlineStr">
        <is>
          <t>Total Savings Target (£)</t>
        </is>
      </c>
      <c r="C4" s="37">
        <f>IFERROR(SUM(Goals!D3:D12),0)</f>
        <v/>
      </c>
      <c r="D4" s="21" t="inlineStr">
        <is>
          <t>How to use this Dashboard:
• Update Goals sheet with your savings targets
• Log every deposit in the Contributions sheet
• This dashboard refreshes automatically
• Green = on track, Red = action needed
• Review monthly to stay on target
• All amounts in GBP (£)
• Dates in DD/MM/YYYY format</t>
        </is>
      </c>
      <c r="E4" s="38" t="n"/>
    </row>
    <row r="5" ht="24" customHeight="1">
      <c r="B5" s="22" t="inlineStr">
        <is>
          <t>Total Current Balance (£)</t>
        </is>
      </c>
      <c r="C5" s="37">
        <f>IFERROR(SUM(Goals!E3:E12),0)</f>
        <v/>
      </c>
      <c r="D5" s="39" t="n"/>
      <c r="E5" s="40" t="n"/>
    </row>
    <row r="6" ht="24" customHeight="1">
      <c r="B6" s="19" t="inlineStr">
        <is>
          <t>Total Remaining to Save (£)</t>
        </is>
      </c>
      <c r="C6" s="37">
        <f>IFERROR(SUM(Goals!J3:J12),0)</f>
        <v/>
      </c>
      <c r="D6" s="39" t="n"/>
      <c r="E6" s="40" t="n"/>
    </row>
    <row r="7" ht="24" customHeight="1">
      <c r="B7" s="22" t="inlineStr">
        <is>
          <t>Average Progress (%)</t>
        </is>
      </c>
      <c r="C7" s="41">
        <f>IFERROR(AVERAGE(Goals!M3:M12),0)</f>
        <v/>
      </c>
      <c r="D7" s="39" t="n"/>
      <c r="E7" s="40" t="n"/>
    </row>
    <row r="8" ht="24" customHeight="1">
      <c r="B8" s="19" t="inlineStr">
        <is>
          <t>Total Monthly Contributions (£)</t>
        </is>
      </c>
      <c r="C8" s="37">
        <f>IFERROR(SUM(Goals!F3:F12),0)</f>
        <v/>
      </c>
      <c r="D8" s="39" t="n"/>
      <c r="E8" s="40" t="n"/>
    </row>
    <row r="9" ht="24" customHeight="1">
      <c r="B9" s="22" t="inlineStr">
        <is>
          <t>Goals On Track</t>
        </is>
      </c>
      <c r="C9" s="24">
        <f>COUNTIF(Goals!L3:L12,"Yes")</f>
        <v/>
      </c>
      <c r="D9" s="39" t="n"/>
      <c r="E9" s="40" t="n"/>
    </row>
    <row r="10" ht="24" customHeight="1">
      <c r="B10" s="19" t="inlineStr">
        <is>
          <t>Goals Behind Target</t>
        </is>
      </c>
      <c r="C10" s="24">
        <f>COUNTIF(Goals!L3:L12,"No")</f>
        <v/>
      </c>
      <c r="D10" s="39" t="n"/>
      <c r="E10" s="40" t="n"/>
    </row>
    <row r="11" ht="24" customHeight="1">
      <c r="B11" s="22" t="inlineStr">
        <is>
          <t>Number of Goals</t>
        </is>
      </c>
      <c r="C11" s="24">
        <f>COUNTA(Goals!A3:A12)</f>
        <v/>
      </c>
      <c r="D11" s="42" t="n"/>
      <c r="E11" s="43" t="n"/>
    </row>
    <row r="12"/>
    <row r="13" ht="22" customHeight="1">
      <c r="B13" s="18" t="inlineStr">
        <is>
          <t>Progress by Goal</t>
        </is>
      </c>
    </row>
    <row r="14" ht="20" customHeight="1">
      <c r="B14" s="2" t="inlineStr">
        <is>
          <t>Goal Name</t>
        </is>
      </c>
      <c r="C14" s="2" t="inlineStr">
        <is>
          <t>Target (£)</t>
        </is>
      </c>
      <c r="D14" s="2" t="inlineStr">
        <is>
          <t>Balance (£)</t>
        </is>
      </c>
      <c r="E14" s="2" t="inlineStr">
        <is>
          <t>Progress %</t>
        </is>
      </c>
      <c r="F14" s="2" t="inlineStr">
        <is>
          <t>On Track?</t>
        </is>
      </c>
    </row>
    <row r="15" ht="18" customHeight="1">
      <c r="B15" s="16">
        <f>Goals!B3</f>
        <v/>
      </c>
      <c r="C15" s="30">
        <f>Goals!D3</f>
        <v/>
      </c>
      <c r="D15" s="30">
        <f>Goals!E3</f>
        <v/>
      </c>
      <c r="E15" s="32">
        <f>Goals!M3</f>
        <v/>
      </c>
      <c r="F15" s="3">
        <f>Goals!L3</f>
        <v/>
      </c>
    </row>
    <row r="16" ht="18" customHeight="1">
      <c r="B16" s="17">
        <f>Goals!B4</f>
        <v/>
      </c>
      <c r="C16" s="33">
        <f>Goals!D4</f>
        <v/>
      </c>
      <c r="D16" s="33">
        <f>Goals!E4</f>
        <v/>
      </c>
      <c r="E16" s="35">
        <f>Goals!M4</f>
        <v/>
      </c>
      <c r="F16" s="8">
        <f>Goals!L4</f>
        <v/>
      </c>
    </row>
    <row r="17" ht="18" customHeight="1">
      <c r="B17" s="16">
        <f>Goals!B5</f>
        <v/>
      </c>
      <c r="C17" s="30">
        <f>Goals!D5</f>
        <v/>
      </c>
      <c r="D17" s="30">
        <f>Goals!E5</f>
        <v/>
      </c>
      <c r="E17" s="32">
        <f>Goals!M5</f>
        <v/>
      </c>
      <c r="F17" s="3">
        <f>Goals!L5</f>
        <v/>
      </c>
    </row>
    <row r="18" ht="18" customHeight="1">
      <c r="B18" s="17">
        <f>Goals!B6</f>
        <v/>
      </c>
      <c r="C18" s="33">
        <f>Goals!D6</f>
        <v/>
      </c>
      <c r="D18" s="33">
        <f>Goals!E6</f>
        <v/>
      </c>
      <c r="E18" s="35">
        <f>Goals!M6</f>
        <v/>
      </c>
      <c r="F18" s="8">
        <f>Goals!L6</f>
        <v/>
      </c>
    </row>
    <row r="19" ht="18" customHeight="1">
      <c r="B19" s="16">
        <f>Goals!B7</f>
        <v/>
      </c>
      <c r="C19" s="30">
        <f>Goals!D7</f>
        <v/>
      </c>
      <c r="D19" s="30">
        <f>Goals!E7</f>
        <v/>
      </c>
      <c r="E19" s="32">
        <f>Goals!M7</f>
        <v/>
      </c>
      <c r="F19" s="3">
        <f>Goals!L7</f>
        <v/>
      </c>
    </row>
    <row r="20" ht="18" customHeight="1">
      <c r="B20" s="17">
        <f>Goals!B8</f>
        <v/>
      </c>
      <c r="C20" s="33">
        <f>Goals!D8</f>
        <v/>
      </c>
      <c r="D20" s="33">
        <f>Goals!E8</f>
        <v/>
      </c>
      <c r="E20" s="35">
        <f>Goals!M8</f>
        <v/>
      </c>
      <c r="F20" s="8">
        <f>Goals!L8</f>
        <v/>
      </c>
    </row>
    <row r="21" ht="18" customHeight="1">
      <c r="B21" s="16">
        <f>Goals!B9</f>
        <v/>
      </c>
      <c r="C21" s="30">
        <f>Goals!D9</f>
        <v/>
      </c>
      <c r="D21" s="30">
        <f>Goals!E9</f>
        <v/>
      </c>
      <c r="E21" s="32">
        <f>Goals!M9</f>
        <v/>
      </c>
      <c r="F21" s="3">
        <f>Goals!L9</f>
        <v/>
      </c>
    </row>
    <row r="22" ht="18" customHeight="1">
      <c r="B22" s="17">
        <f>Goals!B10</f>
        <v/>
      </c>
      <c r="C22" s="33">
        <f>Goals!D10</f>
        <v/>
      </c>
      <c r="D22" s="33">
        <f>Goals!E10</f>
        <v/>
      </c>
      <c r="E22" s="35">
        <f>Goals!M10</f>
        <v/>
      </c>
      <c r="F22" s="8">
        <f>Goals!L10</f>
        <v/>
      </c>
    </row>
    <row r="23" ht="18" customHeight="1">
      <c r="B23" s="16">
        <f>Goals!B11</f>
        <v/>
      </c>
      <c r="C23" s="30">
        <f>Goals!D11</f>
        <v/>
      </c>
      <c r="D23" s="30">
        <f>Goals!E11</f>
        <v/>
      </c>
      <c r="E23" s="32">
        <f>Goals!M11</f>
        <v/>
      </c>
      <c r="F23" s="3">
        <f>Goals!L11</f>
        <v/>
      </c>
    </row>
    <row r="24" ht="18" customHeight="1">
      <c r="B24" s="17">
        <f>Goals!B12</f>
        <v/>
      </c>
      <c r="C24" s="33">
        <f>Goals!D12</f>
        <v/>
      </c>
      <c r="D24" s="33">
        <f>Goals!E12</f>
        <v/>
      </c>
      <c r="E24" s="35">
        <f>Goals!M12</f>
        <v/>
      </c>
      <c r="F24" s="8">
        <f>Goals!L12</f>
        <v/>
      </c>
    </row>
    <row r="25"/>
    <row r="26">
      <c r="G26" s="25" t="inlineStr">
        <is>
          <t>Status</t>
        </is>
      </c>
      <c r="H26" s="25" t="inlineStr">
        <is>
          <t>Count</t>
        </is>
      </c>
    </row>
    <row r="27">
      <c r="G27" s="3" t="inlineStr">
        <is>
          <t>On Track</t>
        </is>
      </c>
      <c r="H27" s="3">
        <f>COUNTIF(Goals!L3:L12,"Yes")</f>
        <v/>
      </c>
    </row>
    <row r="28">
      <c r="G28" s="3" t="inlineStr">
        <is>
          <t>Behind</t>
        </is>
      </c>
      <c r="H28" s="3">
        <f>COUNTIF(Goals!L3:L12,"No")</f>
        <v/>
      </c>
    </row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>
      <c r="B44" s="2" t="inlineStr">
        <is>
          <t>Month</t>
        </is>
      </c>
      <c r="C44" s="2" t="inlineStr">
        <is>
          <t>Total Contributions (£)</t>
        </is>
      </c>
    </row>
    <row r="45">
      <c r="B45" s="3" t="inlineStr">
        <is>
          <t>January</t>
        </is>
      </c>
      <c r="C45" s="30">
        <f>SUMPRODUCT((Contributions!J3:J14="January")*(Contributions!K3:K14=2026)*Contributions!G3:G14)</f>
        <v/>
      </c>
    </row>
    <row r="46">
      <c r="B46" s="8" t="inlineStr">
        <is>
          <t>February</t>
        </is>
      </c>
      <c r="C46" s="33">
        <f>SUMPRODUCT((Contributions!J3:J14="February")*(Contributions!K3:K14=2026)*Contributions!G3:G14)</f>
        <v/>
      </c>
    </row>
    <row r="47">
      <c r="B47" s="3" t="inlineStr">
        <is>
          <t>March</t>
        </is>
      </c>
      <c r="C47" s="30">
        <f>SUMPRODUCT((Contributions!J3:J14="March")*(Contributions!K3:K14=2026)*Contributions!G3:G14)</f>
        <v/>
      </c>
    </row>
    <row r="48">
      <c r="B48" s="8" t="inlineStr">
        <is>
          <t>April</t>
        </is>
      </c>
      <c r="C48" s="33">
        <f>SUMPRODUCT((Contributions!J3:J14="April")*(Contributions!K3:K14=2026)*Contributions!G3:G14)</f>
        <v/>
      </c>
    </row>
    <row r="49">
      <c r="B49" s="3" t="inlineStr">
        <is>
          <t>May</t>
        </is>
      </c>
      <c r="C49" s="30">
        <f>SUMPRODUCT((Contributions!J3:J14="May")*(Contributions!K3:K14=2026)*Contributions!G3:G14)</f>
        <v/>
      </c>
    </row>
    <row r="50">
      <c r="B50" s="8" t="inlineStr">
        <is>
          <t>June</t>
        </is>
      </c>
      <c r="C50" s="33">
        <f>SUMPRODUCT((Contributions!J3:J14="June")*(Contributions!K3:K14=2026)*Contributions!G3:G14)</f>
        <v/>
      </c>
    </row>
  </sheetData>
  <mergeCells count="4">
    <mergeCell ref="B1:E1"/>
    <mergeCell ref="B3:E3"/>
    <mergeCell ref="D4:E11"/>
    <mergeCell ref="B13:E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60" customWidth="1" min="3" max="3"/>
    <col width="4" customWidth="1" min="4" max="4"/>
  </cols>
  <sheetData>
    <row r="1" ht="32" customHeight="1">
      <c r="B1" s="1" t="inlineStr">
        <is>
          <t>UK Savings Goal Tracker — Instructions</t>
        </is>
      </c>
    </row>
    <row r="2" ht="24" customHeight="1">
      <c r="B2" s="26" t="inlineStr">
        <is>
          <t>OVERVIEW</t>
        </is>
      </c>
      <c r="C2" s="44" t="n"/>
    </row>
    <row r="3" ht="42" customHeight="1">
      <c r="B3" s="27" t="inlineStr">
        <is>
          <t>Purpose</t>
        </is>
      </c>
      <c r="C3" s="28" t="inlineStr">
        <is>
          <t>This workbook helps UK households track multiple savings goals, monitor monthly contributions, and forecast whether each goal will be reached on time. All values are in GBP (£) and dates follow the UK DD/MM/YYYY format.</t>
        </is>
      </c>
    </row>
    <row r="4" ht="18" customHeight="1"/>
    <row r="5" ht="24" customHeight="1">
      <c r="B5" s="26" t="inlineStr">
        <is>
          <t>SHEET GUIDE</t>
        </is>
      </c>
      <c r="C5" s="44" t="n"/>
    </row>
    <row r="6" ht="42" customHeight="1">
      <c r="B6" s="27" t="inlineStr">
        <is>
          <t>Goals Sheet</t>
        </is>
      </c>
      <c r="C6" s="28" t="inlineStr">
        <is>
          <t>The main input table. Enter each savings goal here with its target amount, current balance, and monthly contribution. Calculated columns (Months Remaining, Amount Left, Required Monthly, On Track, Progress %) update automatically — do not edit these.</t>
        </is>
      </c>
    </row>
    <row r="7" ht="42" customHeight="1">
      <c r="B7" s="27" t="inlineStr">
        <is>
          <t>Contributions Sheet</t>
        </is>
      </c>
      <c r="C7" s="28" t="inlineStr">
        <is>
          <t>Log every deposit, interest credit, bonus transfer, or other savings transaction here. Enter the Date and Goal ID; the Goal Name is looked up automatically from the Goals sheet. Month and Year also populate automatically.</t>
        </is>
      </c>
    </row>
    <row r="8" ht="42" customHeight="1">
      <c r="B8" s="27" t="inlineStr">
        <is>
          <t>Dashboard Sheet</t>
        </is>
      </c>
      <c r="C8" s="28" t="inlineStr">
        <is>
          <t>A read-only summary that pulls data from Goals and Contributions automatically. View key metrics, progress by goal, and three charts: Target vs Balance bar chart, On Track pie chart, and Monthly Contributions line chart.</t>
        </is>
      </c>
    </row>
    <row r="9" ht="42" customHeight="1">
      <c r="B9" s="27" t="inlineStr">
        <is>
          <t>Instructions Sheet</t>
        </is>
      </c>
      <c r="C9" s="28" t="inlineStr">
        <is>
          <t>This guidance sheet. No data entry required here.</t>
        </is>
      </c>
    </row>
    <row r="10" ht="18" customHeight="1"/>
    <row r="11" ht="24" customHeight="1">
      <c r="B11" s="26" t="inlineStr">
        <is>
          <t>HOW TO USE</t>
        </is>
      </c>
      <c r="C11" s="44" t="n"/>
    </row>
    <row r="12" ht="42" customHeight="1">
      <c r="B12" s="27" t="inlineStr">
        <is>
          <t>Step 1 — Add your goals</t>
        </is>
      </c>
      <c r="C12" s="28" t="inlineStr">
        <is>
          <t>On the Goals sheet, fill in columns A–H for each goal: Goal ID, Goal Name, Category, Target Amount, Current Balance, Monthly Contribution, Start Date, and Target Date. Leave columns I–M as they contain formulas.</t>
        </is>
      </c>
    </row>
    <row r="13" ht="42" customHeight="1">
      <c r="B13" s="27" t="inlineStr">
        <is>
          <t>Step 2 — Choose a category</t>
        </is>
      </c>
      <c r="C13" s="28" t="inlineStr">
        <is>
          <t>Use one of the standard categories: Emergency Fund, Car, Holiday, Home Deposit, Wedding, Education, Home. You may add your own categories as needed.</t>
        </is>
      </c>
    </row>
    <row r="14" ht="42" customHeight="1">
      <c r="B14" s="27" t="inlineStr">
        <is>
          <t>Step 3 — Log contributions</t>
        </is>
      </c>
      <c r="C14" s="28" t="inlineStr">
        <is>
          <t>Each time you save money, add a row to the Contributions sheet with the date, Goal ID, contributor name, city, type, amount, and method. The Goal Name populates automatically.</t>
        </is>
      </c>
    </row>
    <row r="15" ht="42" customHeight="1">
      <c r="B15" s="27" t="inlineStr">
        <is>
          <t>Step 4 — Update balances</t>
        </is>
      </c>
      <c r="C15" s="28" t="inlineStr">
        <is>
          <t>Regularly update the Current Balance (column E) on the Goals sheet to reflect your actual savings account balance. This drives the progress calculations.</t>
        </is>
      </c>
    </row>
    <row r="16" ht="42" customHeight="1">
      <c r="B16" s="27" t="inlineStr">
        <is>
          <t>Step 5 — Review the Dashboard</t>
        </is>
      </c>
      <c r="C16" s="28" t="inlineStr">
        <is>
          <t>Check the Dashboard sheet monthly to see your overall progress, which goals are on track, and your contributions trend.</t>
        </is>
      </c>
    </row>
    <row r="17" ht="18" customHeight="1"/>
    <row r="18" ht="24" customHeight="1">
      <c r="B18" s="26" t="inlineStr">
        <is>
          <t>FORMATTING NOTES</t>
        </is>
      </c>
      <c r="C18" s="44" t="n"/>
    </row>
    <row r="19" ht="42" customHeight="1">
      <c r="B19" s="27" t="inlineStr">
        <is>
          <t>Currency</t>
        </is>
      </c>
      <c r="C19" s="28" t="inlineStr">
        <is>
          <t>All monetary values are formatted as £1,234.56 (GBP). Enter amounts as plain numbers; formatting is applied automatically.</t>
        </is>
      </c>
    </row>
    <row r="20" ht="42" customHeight="1">
      <c r="B20" s="27" t="inlineStr">
        <is>
          <t>Dates</t>
        </is>
      </c>
      <c r="C20" s="28" t="inlineStr">
        <is>
          <t>Always enter dates in DD/MM/YYYY format, e.g. 01/06/2026. The spreadsheet uses UK date conventions throughout.</t>
        </is>
      </c>
    </row>
    <row r="21" ht="42" customHeight="1">
      <c r="B21" s="27" t="inlineStr">
        <is>
          <t>On Track?</t>
        </is>
      </c>
      <c r="C21" s="28" t="inlineStr">
        <is>
          <t>A goal shows 'Yes' if your current Monthly Contribution meets or exceeds the Required Monthly Saving. Update your monthly contribution or target date if a goal shows 'No'.</t>
        </is>
      </c>
    </row>
    <row r="22" ht="42" customHeight="1">
      <c r="B22" s="27" t="inlineStr">
        <is>
          <t>Progress %</t>
        </is>
      </c>
      <c r="C22" s="28" t="inlineStr">
        <is>
          <t>Calculated as Current Balance ÷ Target Amount. A value of 100% means the goal has been reached.</t>
        </is>
      </c>
    </row>
    <row r="23" ht="18" customHeight="1"/>
    <row r="24" ht="24" customHeight="1">
      <c r="B24" s="26" t="inlineStr">
        <is>
          <t>TIPS &amp; BEST PRACTICE</t>
        </is>
      </c>
      <c r="C24" s="44" t="n"/>
    </row>
    <row r="25" ht="42" customHeight="1">
      <c r="B25" s="27" t="inlineStr">
        <is>
          <t>Automate contributions</t>
        </is>
      </c>
      <c r="C25" s="28" t="inlineStr">
        <is>
          <t>Set up standing orders from your bank to match the Monthly Contribution amounts entered in the Goals sheet.</t>
        </is>
      </c>
    </row>
    <row r="26" ht="42" customHeight="1">
      <c r="B26" s="27" t="inlineStr">
        <is>
          <t>Review quarterly</t>
        </is>
      </c>
      <c r="C26" s="28" t="inlineStr">
        <is>
          <t>Revisit target amounts and dates every three months to keep goals realistic and motivating.</t>
        </is>
      </c>
    </row>
    <row r="27" ht="42" customHeight="1">
      <c r="B27" s="27" t="inlineStr">
        <is>
          <t>Emergency Fund first</t>
        </is>
      </c>
      <c r="C27" s="28" t="inlineStr">
        <is>
          <t>Financial advisers typically recommend building 3–6 months of expenses as an emergency fund before other goals.</t>
        </is>
      </c>
    </row>
    <row r="28" ht="42" customHeight="1">
      <c r="B28" s="27" t="inlineStr">
        <is>
          <t>Interest credits</t>
        </is>
      </c>
      <c r="C28" s="28" t="inlineStr">
        <is>
          <t>Log bank interest as a 'Interest' type contribution in the Contributions sheet and add it to the Current Balance on the Goals sheet.</t>
        </is>
      </c>
    </row>
    <row r="29"/>
    <row r="30" ht="18" customHeight="1">
      <c r="B30" s="29" t="inlineStr">
        <is>
          <t>Template prepared for UK personal finance use — all data is illustrative. © 2026</t>
        </is>
      </c>
    </row>
  </sheetData>
  <mergeCells count="7">
    <mergeCell ref="B1:C1"/>
    <mergeCell ref="B2:C2"/>
    <mergeCell ref="B5:C5"/>
    <mergeCell ref="B11:C11"/>
    <mergeCell ref="B18:C18"/>
    <mergeCell ref="B24:C24"/>
    <mergeCell ref="B30:C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2026-06-16T16:40:10Z</dcterms:created>
  <dcterms:modified xmlns:dcterms="http://purl.org/dc/terms/" xmlns:xsi="http://www.w3.org/2001/XMLSchema-instance" xsi:type="dcterms:W3CDTF">2026-06-16T16:40:10Z</dcterms:modified>
</cp:coreProperties>
</file>