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nking Funds"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13">
    <font>
      <name val="Calibri"/>
      <family val="2"/>
      <color theme="1"/>
      <sz val="11"/>
      <scheme val="minor"/>
    </font>
    <font>
      <name val="Calibri"/>
      <b val="1"/>
      <color rgb="00FFFFFF"/>
      <sz val="14"/>
    </font>
    <font>
      <name val="Calibri"/>
      <b val="1"/>
      <color rgb="00FFFFFF"/>
      <sz val="11"/>
    </font>
    <font>
      <name val="Calibri"/>
      <sz val="10"/>
    </font>
    <font>
      <name val="Calibri"/>
      <b val="1"/>
      <sz val="10"/>
    </font>
    <font>
      <name val="Calibri"/>
      <color rgb="0016A34A"/>
      <sz val="10"/>
    </font>
    <font>
      <name val="Calibri"/>
      <color rgb="00DC2626"/>
      <sz val="10"/>
    </font>
    <font>
      <name val="Calibri"/>
      <b val="1"/>
      <color rgb="00FFFFFF"/>
      <sz val="10"/>
    </font>
    <font>
      <name val="Calibri"/>
      <b val="1"/>
      <color rgb="0016A34A"/>
      <sz val="10"/>
    </font>
    <font>
      <name val="Calibri"/>
      <b val="1"/>
      <color rgb="00DC2626"/>
      <sz val="10"/>
    </font>
    <font>
      <name val="Calibri"/>
      <b val="1"/>
      <color rgb="00C8102E"/>
      <sz val="12"/>
    </font>
    <font>
      <name val="Calibri"/>
      <b val="1"/>
      <color rgb="00FFFFFF"/>
      <sz val="9"/>
    </font>
    <font>
      <name val="Calibri"/>
      <b val="1"/>
      <color rgb="001E293B"/>
      <sz val="14"/>
    </font>
  </fonts>
  <fills count="9">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F1F5F9"/>
      </patternFill>
    </fill>
    <fill>
      <patternFill patternType="solid">
        <fgColor rgb="00F0F9FF"/>
      </patternFill>
    </fill>
    <fill>
      <patternFill patternType="solid">
        <fgColor rgb="00C8102E"/>
      </patternFill>
    </fill>
  </fills>
  <borders count="12">
    <border>
      <left/>
      <right/>
      <top/>
      <bottom/>
      <diagonal/>
    </border>
    <border>
      <left style="thin">
        <color rgb="00D1D5DB"/>
      </left>
      <right style="thin">
        <color rgb="00D1D5DB"/>
      </right>
      <top style="thin">
        <color rgb="00D1D5DB"/>
      </top>
      <bottom style="thin">
        <color rgb="00D1D5DB"/>
      </bottom>
    </border>
    <border>
      <left style="thin">
        <color rgb="00D1D5DB"/>
      </left>
      <right style="thin">
        <color rgb="00D1D5DB"/>
      </right>
      <top style="thin">
        <color rgb="00D1D5DB"/>
      </top>
      <bottom style="medium">
        <color rgb="001E293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
      <left style="thin">
        <color rgb="00D1D5DB"/>
      </left>
      <right/>
      <top/>
      <bottom/>
      <diagonal/>
    </border>
    <border>
      <left/>
      <right style="thin">
        <color rgb="00D1D5DB"/>
      </right>
      <top/>
      <bottom/>
      <diagonal/>
    </border>
    <border>
      <left style="thin">
        <color rgb="00D1D5DB"/>
      </left>
      <right/>
      <top/>
      <bottom style="thin">
        <color rgb="00D1D5DB"/>
      </bottom>
      <diagonal/>
    </border>
    <border>
      <left/>
      <right/>
      <top/>
      <bottom style="thin">
        <color rgb="00D1D5DB"/>
      </bottom>
      <diagonal/>
    </border>
    <border>
      <left/>
      <right style="thin">
        <color rgb="00D1D5DB"/>
      </right>
      <top/>
      <bottom style="thin">
        <color rgb="00D1D5DB"/>
      </bottom>
      <diagonal/>
    </border>
  </borders>
  <cellStyleXfs count="1">
    <xf numFmtId="0" fontId="0" fillId="0" borderId="0"/>
  </cellStyleXfs>
  <cellXfs count="52">
    <xf numFmtId="0" fontId="0" fillId="0" borderId="0" pivotButton="0" quotePrefix="0" xfId="0"/>
    <xf numFmtId="0" fontId="1" fillId="2" borderId="1" applyAlignment="1" pivotButton="0" quotePrefix="0" xfId="0">
      <alignment horizontal="center" vertical="center"/>
    </xf>
    <xf numFmtId="0" fontId="2" fillId="2" borderId="2" applyAlignment="1" pivotButton="0" quotePrefix="0" xfId="0">
      <alignment horizontal="center" vertical="center"/>
    </xf>
    <xf numFmtId="164" fontId="3" fillId="3" borderId="1" applyAlignment="1" pivotButton="0" quotePrefix="0" xfId="0">
      <alignment horizontal="center" vertical="center"/>
    </xf>
    <xf numFmtId="0" fontId="4" fillId="3" borderId="1" applyAlignment="1" pivotButton="0" quotePrefix="0" xfId="0">
      <alignment horizontal="left" vertical="center"/>
    </xf>
    <xf numFmtId="0" fontId="3" fillId="3" borderId="1" applyAlignment="1" pivotButton="0" quotePrefix="0" xfId="0">
      <alignment horizontal="center" vertical="center"/>
    </xf>
    <xf numFmtId="165" fontId="5" fillId="3" borderId="1" applyAlignment="1" pivotButton="0" quotePrefix="0" xfId="0">
      <alignment horizontal="right" vertical="center"/>
    </xf>
    <xf numFmtId="165" fontId="3" fillId="3" borderId="1" applyAlignment="1" pivotButton="0" quotePrefix="0" xfId="0">
      <alignment horizontal="right" vertical="center"/>
    </xf>
    <xf numFmtId="165" fontId="3" fillId="4" borderId="1" applyAlignment="1" pivotButton="0" quotePrefix="0" xfId="0">
      <alignment horizontal="right" vertical="center"/>
    </xf>
    <xf numFmtId="0" fontId="3" fillId="4" borderId="1" applyAlignment="1" pivotButton="0" quotePrefix="0" xfId="0">
      <alignment horizontal="center" vertical="center"/>
    </xf>
    <xf numFmtId="0" fontId="3" fillId="3" borderId="1" applyAlignment="1" pivotButton="0" quotePrefix="0" xfId="0">
      <alignment horizontal="left" vertical="center"/>
    </xf>
    <xf numFmtId="165" fontId="3" fillId="5" borderId="1" applyAlignment="1" pivotButton="0" quotePrefix="0" xfId="0">
      <alignment horizontal="right" vertical="center"/>
    </xf>
    <xf numFmtId="0" fontId="3" fillId="5" borderId="1" applyAlignment="1" pivotButton="0" quotePrefix="0" xfId="0">
      <alignment horizontal="center" vertical="center"/>
    </xf>
    <xf numFmtId="165" fontId="6" fillId="3" borderId="1" applyAlignment="1" pivotButton="0" quotePrefix="0" xfId="0">
      <alignment horizontal="right" vertical="center"/>
    </xf>
    <xf numFmtId="0" fontId="7" fillId="2" borderId="1" applyAlignment="1" pivotButton="0" quotePrefix="0" xfId="0">
      <alignment horizontal="center" vertical="center"/>
    </xf>
    <xf numFmtId="165" fontId="8" fillId="2" borderId="1" applyAlignment="1" pivotButton="0" quotePrefix="0" xfId="0">
      <alignment horizontal="right" vertical="center"/>
    </xf>
    <xf numFmtId="165" fontId="9" fillId="2" borderId="1" applyAlignment="1" pivotButton="0" quotePrefix="0" xfId="0">
      <alignment horizontal="right" vertical="center"/>
    </xf>
    <xf numFmtId="165" fontId="7" fillId="2" borderId="1" applyAlignment="1" pivotButton="0" quotePrefix="0" xfId="0">
      <alignment horizontal="right" vertical="center"/>
    </xf>
    <xf numFmtId="0" fontId="10" fillId="6" borderId="1" applyAlignment="1" pivotButton="0" quotePrefix="0" xfId="0">
      <alignment horizontal="left" vertical="center"/>
    </xf>
    <xf numFmtId="0" fontId="11" fillId="2" borderId="1" applyAlignment="1" pivotButton="0" quotePrefix="0" xfId="0">
      <alignment horizontal="center" vertical="center"/>
    </xf>
    <xf numFmtId="1" fontId="12" fillId="7" borderId="1" applyAlignment="1" pivotButton="0" quotePrefix="0" xfId="0">
      <alignment horizontal="center" vertical="center"/>
    </xf>
    <xf numFmtId="165" fontId="12" fillId="7" borderId="1" applyAlignment="1" pivotButton="0" quotePrefix="0" xfId="0">
      <alignment horizontal="center" vertical="center"/>
    </xf>
    <xf numFmtId="0" fontId="4" fillId="4" borderId="1" applyAlignment="1" pivotButton="0" quotePrefix="0" xfId="0">
      <alignment horizontal="left" vertical="center"/>
    </xf>
    <xf numFmtId="164" fontId="3" fillId="4" borderId="1" applyAlignment="1" pivotButton="0" quotePrefix="0" xfId="0">
      <alignment horizontal="center" vertical="center"/>
    </xf>
    <xf numFmtId="166" fontId="3" fillId="4" borderId="1" applyAlignment="1" pivotButton="0" quotePrefix="0" xfId="0">
      <alignment horizontal="center" vertical="center"/>
    </xf>
    <xf numFmtId="0" fontId="4" fillId="5" borderId="1" applyAlignment="1" pivotButton="0" quotePrefix="0" xfId="0">
      <alignment horizontal="left" vertical="center"/>
    </xf>
    <xf numFmtId="164" fontId="3" fillId="5" borderId="1" applyAlignment="1" pivotButton="0" quotePrefix="0" xfId="0">
      <alignment horizontal="center" vertical="center"/>
    </xf>
    <xf numFmtId="166" fontId="3" fillId="5" borderId="1" applyAlignment="1" pivotButton="0" quotePrefix="0" xfId="0">
      <alignment horizontal="center" vertical="center"/>
    </xf>
    <xf numFmtId="0" fontId="2" fillId="2" borderId="1" applyAlignment="1" pivotButton="0" quotePrefix="0" xfId="0">
      <alignment horizontal="center" vertical="center"/>
    </xf>
    <xf numFmtId="0" fontId="2" fillId="8" borderId="1" applyAlignment="1" pivotButton="0" quotePrefix="0" xfId="0">
      <alignment horizontal="left" vertical="center"/>
    </xf>
    <xf numFmtId="0" fontId="3" fillId="4" borderId="1" applyAlignment="1" pivotButton="0" quotePrefix="0" xfId="0">
      <alignment horizontal="left" vertical="top" wrapText="1"/>
    </xf>
    <xf numFmtId="0" fontId="0" fillId="0" borderId="5" pivotButton="0" quotePrefix="0" xfId="0"/>
    <xf numFmtId="0" fontId="0" fillId="0" borderId="6" pivotButton="0" quotePrefix="0" xfId="0"/>
    <xf numFmtId="164" fontId="3" fillId="3" borderId="1" applyAlignment="1" pivotButton="0" quotePrefix="0" xfId="0">
      <alignment horizontal="center" vertical="center"/>
    </xf>
    <xf numFmtId="165" fontId="5" fillId="3" borderId="1" applyAlignment="1" pivotButton="0" quotePrefix="0" xfId="0">
      <alignment horizontal="right" vertical="center"/>
    </xf>
    <xf numFmtId="165" fontId="3" fillId="3" borderId="1" applyAlignment="1" pivotButton="0" quotePrefix="0" xfId="0">
      <alignment horizontal="right" vertical="center"/>
    </xf>
    <xf numFmtId="165" fontId="3" fillId="4" borderId="1" applyAlignment="1" pivotButton="0" quotePrefix="0" xfId="0">
      <alignment horizontal="right" vertical="center"/>
    </xf>
    <xf numFmtId="165" fontId="3" fillId="5" borderId="1" applyAlignment="1" pivotButton="0" quotePrefix="0" xfId="0">
      <alignment horizontal="right" vertical="center"/>
    </xf>
    <xf numFmtId="165" fontId="6" fillId="3" borderId="1" applyAlignment="1" pivotButton="0" quotePrefix="0" xfId="0">
      <alignment horizontal="right" vertical="center"/>
    </xf>
    <xf numFmtId="165" fontId="8" fillId="2" borderId="1" applyAlignment="1" pivotButton="0" quotePrefix="0" xfId="0">
      <alignment horizontal="right" vertical="center"/>
    </xf>
    <xf numFmtId="165" fontId="9" fillId="2" borderId="1" applyAlignment="1" pivotButton="0" quotePrefix="0" xfId="0">
      <alignment horizontal="right" vertical="center"/>
    </xf>
    <xf numFmtId="165" fontId="7" fillId="2" borderId="1" applyAlignment="1" pivotButton="0" quotePrefix="0" xfId="0">
      <alignment horizontal="right" vertical="center"/>
    </xf>
    <xf numFmtId="165" fontId="12" fillId="7" borderId="1" applyAlignment="1" pivotButton="0" quotePrefix="0" xfId="0">
      <alignment horizontal="center" vertical="center"/>
    </xf>
    <xf numFmtId="164" fontId="3" fillId="4" borderId="1" applyAlignment="1" pivotButton="0" quotePrefix="0" xfId="0">
      <alignment horizontal="center" vertical="center"/>
    </xf>
    <xf numFmtId="166" fontId="3" fillId="4" borderId="1" applyAlignment="1" pivotButton="0" quotePrefix="0" xfId="0">
      <alignment horizontal="center" vertical="center"/>
    </xf>
    <xf numFmtId="164" fontId="3" fillId="5" borderId="1" applyAlignment="1" pivotButton="0" quotePrefix="0" xfId="0">
      <alignment horizontal="center" vertical="center"/>
    </xf>
    <xf numFmtId="166" fontId="3" fillId="5" borderId="1" applyAlignment="1" pivotButton="0" quotePrefix="0" xfId="0">
      <alignment horizontal="center" vertical="center"/>
    </xf>
    <xf numFmtId="0" fontId="0" fillId="0" borderId="3" pivotButton="0" quotePrefix="0" xfId="0"/>
    <xf numFmtId="0" fontId="0" fillId="0" borderId="4" pivotButton="0" quotePrefix="0" xfId="0"/>
    <xf numFmtId="0" fontId="0" fillId="0" borderId="9" pivotButton="0" quotePrefix="0" xfId="0"/>
    <xf numFmtId="0" fontId="0" fillId="0" borderId="10" pivotButton="0" quotePrefix="0" xfId="0"/>
    <xf numFmtId="0" fontId="0" fillId="0" borderId="11" pivotButton="0" quotePrefix="0" xfId="0"/>
  </cellXfs>
  <cellStyles count="1">
    <cellStyle name="Normal" xfId="0" builtinId="0" hidden="0"/>
  </cellStyles>
  <dxfs count="2">
    <dxf>
      <font>
        <name val="Calibri"/>
        <b val="1"/>
        <color rgb="00DC2626"/>
        <sz val="10"/>
      </font>
      <fill>
        <patternFill patternType="solid">
          <fgColor rgb="00FEF2F2"/>
        </patternFill>
      </fill>
    </dxf>
    <dxf>
      <font>
        <name val="Calibri"/>
        <b val="1"/>
        <color rgb="0016A34A"/>
        <sz val="10"/>
      </font>
      <fill>
        <patternFill patternType="solid">
          <fgColor rgb="00F0FDF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Target vs Current Balance by Fund</a:t>
            </a:r>
          </a:p>
        </rich>
      </tx>
    </title>
    <plotArea>
      <barChart>
        <barDir val="col"/>
        <grouping val="clustered"/>
        <ser>
          <idx val="0"/>
          <order val="0"/>
          <tx>
            <strRef>
              <f>'Summary Dashboard'!C8</f>
            </strRef>
          </tx>
          <spPr>
            <a:solidFill xmlns:a="http://schemas.openxmlformats.org/drawingml/2006/main">
              <a:srgbClr val="1E293B"/>
            </a:solidFill>
            <a:ln xmlns:a="http://schemas.openxmlformats.org/drawingml/2006/main">
              <a:prstDash val="solid"/>
            </a:ln>
          </spPr>
          <cat>
            <numRef>
              <f>'Summary Dashboard'!$A$9:$A$18</f>
            </numRef>
          </cat>
          <val>
            <numRef>
              <f>'Summary Dashboard'!$C$9:$C$18</f>
            </numRef>
          </val>
        </ser>
        <ser>
          <idx val="1"/>
          <order val="1"/>
          <tx>
            <strRef>
              <f>'Summary Dashboard'!D8</f>
            </strRef>
          </tx>
          <spPr>
            <a:solidFill xmlns:a="http://schemas.openxmlformats.org/drawingml/2006/main">
              <a:srgbClr val="16A34A"/>
            </a:solidFill>
            <a:ln xmlns:a="http://schemas.openxmlformats.org/drawingml/2006/main">
              <a:prstDash val="solid"/>
            </a:ln>
          </spPr>
          <cat>
            <numRef>
              <f>'Summary Dashboard'!$A$9:$A$18</f>
            </numRef>
          </cat>
          <val>
            <numRef>
              <f>'Summary Dashboard'!$D$9:$D$18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Fund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Fund Status Distribution</a:t>
            </a:r>
          </a:p>
        </rich>
      </tx>
    </title>
    <plotArea>
      <pieChart>
        <varyColors val="1"/>
        <ser>
          <idx val="0"/>
          <order val="0"/>
          <tx>
            <strRef>
              <f>'Summary Dashboard'!B20</f>
            </strRef>
          </tx>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3B82F6"/>
              </a:solidFill>
              <a:ln xmlns:a="http://schemas.openxmlformats.org/drawingml/2006/main">
                <a:prstDash val="solid"/>
              </a:ln>
            </spPr>
          </dPt>
          <dPt>
            <idx val="2"/>
            <spPr>
              <a:solidFill xmlns:a="http://schemas.openxmlformats.org/drawingml/2006/main">
                <a:srgbClr val="DC2626"/>
              </a:solidFill>
              <a:ln xmlns:a="http://schemas.openxmlformats.org/drawingml/2006/main">
                <a:prstDash val="solid"/>
              </a:ln>
            </spPr>
          </dPt>
          <cat>
            <numRef>
              <f>'Summary Dashboard'!$A$21:$A$23</f>
            </numRef>
          </cat>
          <val>
            <numRef>
              <f>'Summary Dashboard'!$B$21:$B$23</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24</row>
      <rowOff>0</rowOff>
    </from>
    <ext cx="7920000" cy="46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24</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K14"/>
  <sheetViews>
    <sheetView workbookViewId="0">
      <pane ySplit="2" topLeftCell="A3" activePane="bottomLeft" state="frozen"/>
      <selection pane="bottomLeft" activeCell="A1" sqref="A1"/>
    </sheetView>
  </sheetViews>
  <sheetFormatPr baseColWidth="8" defaultRowHeight="15"/>
  <cols>
    <col width="13" customWidth="1" min="1" max="1"/>
    <col width="24" customWidth="1" min="2" max="2"/>
    <col width="14" customWidth="1" min="3" max="3"/>
    <col width="18" customWidth="1" min="4" max="4"/>
    <col width="16" customWidth="1" min="5" max="5"/>
    <col width="20" customWidth="1" min="6" max="6"/>
    <col width="22" customWidth="1" min="7" max="7"/>
    <col width="13" customWidth="1" min="8" max="8"/>
    <col width="18" customWidth="1" min="9" max="9"/>
    <col width="12" customWidth="1" min="10" max="10"/>
    <col width="28" customWidth="1" min="11" max="11"/>
  </cols>
  <sheetData>
    <row r="1" ht="32" customHeight="1">
      <c r="A1" s="1" t="inlineStr">
        <is>
          <t>Sinking Funds Tracker — 2026</t>
        </is>
      </c>
      <c r="B1" s="31" t="n"/>
      <c r="C1" s="31" t="n"/>
      <c r="D1" s="31" t="n"/>
      <c r="E1" s="31" t="n"/>
      <c r="F1" s="31" t="n"/>
      <c r="G1" s="31" t="n"/>
      <c r="H1" s="31" t="n"/>
      <c r="I1" s="31" t="n"/>
      <c r="J1" s="31" t="n"/>
      <c r="K1" s="32" t="n"/>
    </row>
    <row r="2" ht="20" customHeight="1">
      <c r="A2" s="2" t="inlineStr">
        <is>
          <t>Date</t>
        </is>
      </c>
      <c r="B2" s="2" t="inlineStr">
        <is>
          <t>Fund Name</t>
        </is>
      </c>
      <c r="C2" s="2" t="inlineStr">
        <is>
          <t>Category</t>
        </is>
      </c>
      <c r="D2" s="2" t="inlineStr">
        <is>
          <t>Transaction Type</t>
        </is>
      </c>
      <c r="E2" s="2" t="inlineStr">
        <is>
          <t>Amount (£)</t>
        </is>
      </c>
      <c r="F2" s="2" t="inlineStr">
        <is>
          <t>Target Balance (£)</t>
        </is>
      </c>
      <c r="G2" s="2" t="inlineStr">
        <is>
          <t>Running Balance (£)</t>
        </is>
      </c>
      <c r="H2" s="2" t="inlineStr">
        <is>
          <t>Target Date</t>
        </is>
      </c>
      <c r="I2" s="2" t="inlineStr">
        <is>
          <t>Months Remaining</t>
        </is>
      </c>
      <c r="J2" s="2" t="inlineStr">
        <is>
          <t>Priority</t>
        </is>
      </c>
      <c r="K2" s="2" t="inlineStr">
        <is>
          <t>Notes</t>
        </is>
      </c>
    </row>
    <row r="3">
      <c r="A3" s="33" t="n">
        <v>46028</v>
      </c>
      <c r="B3" s="4" t="inlineStr">
        <is>
          <t>Emergency Car Repairs</t>
        </is>
      </c>
      <c r="C3" s="5" t="inlineStr">
        <is>
          <t>Transport</t>
        </is>
      </c>
      <c r="D3" s="5" t="inlineStr">
        <is>
          <t>Contribution</t>
        </is>
      </c>
      <c r="E3" s="34" t="n">
        <v>150</v>
      </c>
      <c r="F3" s="35" t="n">
        <v>600</v>
      </c>
      <c r="G3" s="36">
        <f>SUMIF($B$3:B3,B3,$E$3:E3)</f>
        <v/>
      </c>
      <c r="H3" s="33" t="n">
        <v>46387</v>
      </c>
      <c r="I3" s="9">
        <f>IFERROR(DATEDIF(TODAY(),H3,"m"),0)</f>
        <v/>
      </c>
      <c r="J3" s="9">
        <f>IF(G3&gt;=F3,"Funded",IF(I3&lt;=3,"Urgent","Building"))</f>
        <v/>
      </c>
      <c r="K3" s="10" t="inlineStr">
        <is>
          <t>Monthly transfer</t>
        </is>
      </c>
    </row>
    <row r="4">
      <c r="A4" s="33" t="n">
        <v>46032</v>
      </c>
      <c r="B4" s="4" t="inlineStr">
        <is>
          <t>Annual Insurance</t>
        </is>
      </c>
      <c r="C4" s="5" t="inlineStr">
        <is>
          <t>Home</t>
        </is>
      </c>
      <c r="D4" s="5" t="inlineStr">
        <is>
          <t>Contribution</t>
        </is>
      </c>
      <c r="E4" s="34" t="n">
        <v>80</v>
      </c>
      <c r="F4" s="35" t="n">
        <v>960</v>
      </c>
      <c r="G4" s="37">
        <f>SUMIF($B$3:B4,B4,$E$3:E4)</f>
        <v/>
      </c>
      <c r="H4" s="33" t="n">
        <v>46235</v>
      </c>
      <c r="I4" s="12">
        <f>IFERROR(DATEDIF(TODAY(),H4,"m"),0)</f>
        <v/>
      </c>
      <c r="J4" s="12">
        <f>IF(G4&gt;=F4,"Funded",IF(I4&lt;=3,"Urgent","Building"))</f>
        <v/>
      </c>
      <c r="K4" s="10" t="inlineStr">
        <is>
          <t>Policy renewal</t>
        </is>
      </c>
    </row>
    <row r="5">
      <c r="A5" s="33" t="n">
        <v>46037</v>
      </c>
      <c r="B5" s="4" t="inlineStr">
        <is>
          <t>Christmas 2026</t>
        </is>
      </c>
      <c r="C5" s="5" t="inlineStr">
        <is>
          <t>Household</t>
        </is>
      </c>
      <c r="D5" s="5" t="inlineStr">
        <is>
          <t>Contribution</t>
        </is>
      </c>
      <c r="E5" s="34" t="n">
        <v>50</v>
      </c>
      <c r="F5" s="35" t="n">
        <v>500</v>
      </c>
      <c r="G5" s="36">
        <f>SUMIF($B$3:B5,B5,$E$3:E5)</f>
        <v/>
      </c>
      <c r="H5" s="33" t="n">
        <v>46357</v>
      </c>
      <c r="I5" s="9">
        <f>IFERROR(DATEDIF(TODAY(),H5,"m"),0)</f>
        <v/>
      </c>
      <c r="J5" s="9">
        <f>IF(G5&gt;=F5,"Funded",IF(I5&lt;=3,"Urgent","Building"))</f>
        <v/>
      </c>
      <c r="K5" s="10" t="inlineStr">
        <is>
          <t>Sophie set this up</t>
        </is>
      </c>
    </row>
    <row r="6">
      <c r="A6" s="33" t="n">
        <v>46042</v>
      </c>
      <c r="B6" s="4" t="inlineStr">
        <is>
          <t>Holiday Fund</t>
        </is>
      </c>
      <c r="C6" s="5" t="inlineStr">
        <is>
          <t>Leisure</t>
        </is>
      </c>
      <c r="D6" s="5" t="inlineStr">
        <is>
          <t>Contribution</t>
        </is>
      </c>
      <c r="E6" s="34" t="n">
        <v>120</v>
      </c>
      <c r="F6" s="35" t="n">
        <v>1200</v>
      </c>
      <c r="G6" s="37">
        <f>SUMIF($B$3:B6,B6,$E$3:E6)</f>
        <v/>
      </c>
      <c r="H6" s="33" t="n">
        <v>46295</v>
      </c>
      <c r="I6" s="12">
        <f>IFERROR(DATEDIF(TODAY(),H6,"m"),0)</f>
        <v/>
      </c>
      <c r="J6" s="12">
        <f>IF(G6&gt;=F6,"Funded",IF(I6&lt;=3,"Urgent","Building"))</f>
        <v/>
      </c>
      <c r="K6" s="10" t="inlineStr">
        <is>
          <t>City break in Edinburgh</t>
        </is>
      </c>
    </row>
    <row r="7">
      <c r="A7" s="33" t="n">
        <v>46047</v>
      </c>
      <c r="B7" s="4" t="inlineStr">
        <is>
          <t>Laptop Replacement</t>
        </is>
      </c>
      <c r="C7" s="5" t="inlineStr">
        <is>
          <t>Technology</t>
        </is>
      </c>
      <c r="D7" s="5" t="inlineStr">
        <is>
          <t>Contribution</t>
        </is>
      </c>
      <c r="E7" s="34" t="n">
        <v>90</v>
      </c>
      <c r="F7" s="35" t="n">
        <v>900</v>
      </c>
      <c r="G7" s="36">
        <f>SUMIF($B$3:B7,B7,$E$3:E7)</f>
        <v/>
      </c>
      <c r="H7" s="33" t="n">
        <v>46326</v>
      </c>
      <c r="I7" s="9">
        <f>IFERROR(DATEDIF(TODAY(),H7,"m"),0)</f>
        <v/>
      </c>
      <c r="J7" s="9">
        <f>IF(G7&gt;=F7,"Funded",IF(I7&lt;=3,"Urgent","Building"))</f>
        <v/>
      </c>
      <c r="K7" s="10" t="inlineStr">
        <is>
          <t>For remote work</t>
        </is>
      </c>
    </row>
    <row r="8">
      <c r="A8" s="33" t="n">
        <v>46054</v>
      </c>
      <c r="B8" s="4" t="inlineStr">
        <is>
          <t>Boiler Service</t>
        </is>
      </c>
      <c r="C8" s="5" t="inlineStr">
        <is>
          <t>Home</t>
        </is>
      </c>
      <c r="D8" s="5" t="inlineStr">
        <is>
          <t>Withdrawal</t>
        </is>
      </c>
      <c r="E8" s="38" t="n">
        <v>-180</v>
      </c>
      <c r="F8" s="35" t="n">
        <v>300</v>
      </c>
      <c r="G8" s="37">
        <f>SUMIF($B$3:B8,B8,$E$3:E8)</f>
        <v/>
      </c>
      <c r="H8" s="33" t="n">
        <v>46068</v>
      </c>
      <c r="I8" s="12">
        <f>IFERROR(DATEDIF(TODAY(),H8,"m"),0)</f>
        <v/>
      </c>
      <c r="J8" s="12">
        <f>IF(G8&gt;=F8,"Funded",IF(I8&lt;=3,"Urgent","Building"))</f>
        <v/>
      </c>
      <c r="K8" s="10" t="inlineStr">
        <is>
          <t>Paid engineer in Leeds</t>
        </is>
      </c>
    </row>
    <row r="9">
      <c r="A9" s="33" t="n">
        <v>46056</v>
      </c>
      <c r="B9" s="4" t="inlineStr">
        <is>
          <t>Car Maintenance</t>
        </is>
      </c>
      <c r="C9" s="5" t="inlineStr">
        <is>
          <t>Transport</t>
        </is>
      </c>
      <c r="D9" s="5" t="inlineStr">
        <is>
          <t>Contribution</t>
        </is>
      </c>
      <c r="E9" s="34" t="n">
        <v>75</v>
      </c>
      <c r="F9" s="35" t="n">
        <v>600</v>
      </c>
      <c r="G9" s="36">
        <f>SUMIF($B$3:B9,B9,$E$3:E9)</f>
        <v/>
      </c>
      <c r="H9" s="33" t="n">
        <v>46203</v>
      </c>
      <c r="I9" s="9">
        <f>IFERROR(DATEDIF(TODAY(),H9,"m"),0)</f>
        <v/>
      </c>
      <c r="J9" s="9">
        <f>IF(G9&gt;=F9,"Funded",IF(I9&lt;=3,"Urgent","Building"))</f>
        <v/>
      </c>
      <c r="K9" s="10" t="inlineStr">
        <is>
          <t>Jack's car</t>
        </is>
      </c>
    </row>
    <row r="10">
      <c r="A10" s="33" t="n">
        <v>46058</v>
      </c>
      <c r="B10" s="4" t="inlineStr">
        <is>
          <t>School Uniforms</t>
        </is>
      </c>
      <c r="C10" s="5" t="inlineStr">
        <is>
          <t>Family</t>
        </is>
      </c>
      <c r="D10" s="5" t="inlineStr">
        <is>
          <t>Contribution</t>
        </is>
      </c>
      <c r="E10" s="34" t="n">
        <v>40</v>
      </c>
      <c r="F10" s="35" t="n">
        <v>250</v>
      </c>
      <c r="G10" s="37">
        <f>SUMIF($B$3:B10,B10,$E$3:E10)</f>
        <v/>
      </c>
      <c r="H10" s="33" t="n">
        <v>46265</v>
      </c>
      <c r="I10" s="12">
        <f>IFERROR(DATEDIF(TODAY(),H10,"m"),0)</f>
        <v/>
      </c>
      <c r="J10" s="12">
        <f>IF(G10&gt;=F10,"Funded",IF(I10&lt;=3,"Urgent","Building"))</f>
        <v/>
      </c>
      <c r="K10" s="10" t="inlineStr">
        <is>
          <t>Back to school</t>
        </is>
      </c>
    </row>
    <row r="11">
      <c r="A11" s="33" t="n">
        <v>46061</v>
      </c>
      <c r="B11" s="4" t="inlineStr">
        <is>
          <t>Dentist / Medical</t>
        </is>
      </c>
      <c r="C11" s="5" t="inlineStr">
        <is>
          <t>Health</t>
        </is>
      </c>
      <c r="D11" s="5" t="inlineStr">
        <is>
          <t>Contribution</t>
        </is>
      </c>
      <c r="E11" s="34" t="n">
        <v>60</v>
      </c>
      <c r="F11" s="35" t="n">
        <v>300</v>
      </c>
      <c r="G11" s="36">
        <f>SUMIF($B$3:B11,B11,$E$3:E11)</f>
        <v/>
      </c>
      <c r="H11" s="33" t="n">
        <v>46387</v>
      </c>
      <c r="I11" s="9">
        <f>IFERROR(DATEDIF(TODAY(),H11,"m"),0)</f>
        <v/>
      </c>
      <c r="J11" s="9">
        <f>IF(G11&gt;=F11,"Funded",IF(I11&lt;=3,"Urgent","Building"))</f>
        <v/>
      </c>
      <c r="K11" s="10" t="inlineStr">
        <is>
          <t>Private dental check</t>
        </is>
      </c>
    </row>
    <row r="12">
      <c r="A12" s="33" t="n">
        <v>46065</v>
      </c>
      <c r="B12" s="4" t="inlineStr">
        <is>
          <t>Annual Travel Pass</t>
        </is>
      </c>
      <c r="C12" s="5" t="inlineStr">
        <is>
          <t>Transport</t>
        </is>
      </c>
      <c r="D12" s="5" t="inlineStr">
        <is>
          <t>Contribution</t>
        </is>
      </c>
      <c r="E12" s="34" t="n">
        <v>100</v>
      </c>
      <c r="F12" s="35" t="n">
        <v>1000</v>
      </c>
      <c r="G12" s="37">
        <f>SUMIF($B$3:B12,B12,$E$3:E12)</f>
        <v/>
      </c>
      <c r="H12" s="33" t="n">
        <v>46204</v>
      </c>
      <c r="I12" s="12">
        <f>IFERROR(DATEDIF(TODAY(),H12,"m"),0)</f>
        <v/>
      </c>
      <c r="J12" s="12">
        <f>IF(G12&gt;=F12,"Funded",IF(I12&lt;=3,"Urgent","Building"))</f>
        <v/>
      </c>
      <c r="K12" s="10" t="inlineStr">
        <is>
          <t>London commute</t>
        </is>
      </c>
    </row>
    <row r="13"/>
    <row r="14" ht="22" customHeight="1">
      <c r="A14" s="14" t="inlineStr">
        <is>
          <t>TOTALS</t>
        </is>
      </c>
      <c r="B14" s="14" t="n"/>
      <c r="C14" s="14" t="n"/>
      <c r="D14" s="14" t="inlineStr">
        <is>
          <t>Total Contributions:</t>
        </is>
      </c>
      <c r="E14" s="39">
        <f>SUMIF(D3:D13,"Contribution",E3:E13)</f>
        <v/>
      </c>
      <c r="F14" s="14" t="n"/>
      <c r="G14" s="14" t="n"/>
      <c r="H14" s="14" t="inlineStr">
        <is>
          <t>Total Withdrawals:</t>
        </is>
      </c>
      <c r="I14" s="40">
        <f>ABS(SUMIF(D3:D13,"Withdrawal",E3:E13))</f>
        <v/>
      </c>
      <c r="J14" s="14" t="inlineStr">
        <is>
          <t>Net Balance:</t>
        </is>
      </c>
      <c r="K14" s="41">
        <f>SUM(E3:E13)</f>
        <v/>
      </c>
    </row>
  </sheetData>
  <mergeCells count="1">
    <mergeCell ref="A1:K1"/>
  </mergeCells>
  <conditionalFormatting sqref="A3:K13">
    <cfRule type="expression" priority="1" dxfId="0" stopIfTrue="1">
      <formula>$J3="Urgent"</formula>
    </cfRule>
    <cfRule type="expression" priority="2" dxfId="1" stopIfTrue="1">
      <formula>$J3="Funded"</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3"/>
  <sheetViews>
    <sheetView workbookViewId="0">
      <pane ySplit="8" topLeftCell="A9" activePane="bottomLeft" state="frozen"/>
      <selection pane="bottomLeft" activeCell="A1" sqref="A1"/>
    </sheetView>
  </sheetViews>
  <sheetFormatPr baseColWidth="8" defaultRowHeight="15"/>
  <cols>
    <col width="28" customWidth="1" min="1" max="1"/>
    <col width="14" customWidth="1" min="2" max="2"/>
    <col width="20" customWidth="1" min="3" max="3"/>
    <col width="22" customWidth="1" min="4" max="4"/>
    <col width="16" customWidth="1" min="5" max="5"/>
    <col width="14" customWidth="1" min="6" max="6"/>
    <col width="12" customWidth="1" min="7" max="7"/>
    <col width="12" customWidth="1" min="8" max="8"/>
    <col width="12" customWidth="1" min="9" max="9"/>
  </cols>
  <sheetData>
    <row r="1" ht="36" customHeight="1">
      <c r="A1" s="1" t="inlineStr">
        <is>
          <t>Sinking Funds — Summary Dashboard 2026</t>
        </is>
      </c>
      <c r="B1" s="31" t="n"/>
      <c r="C1" s="31" t="n"/>
      <c r="D1" s="31" t="n"/>
      <c r="E1" s="31" t="n"/>
      <c r="F1" s="31" t="n"/>
      <c r="G1" s="31" t="n"/>
      <c r="H1" s="31" t="n"/>
      <c r="I1" s="32" t="n"/>
    </row>
    <row r="2"/>
    <row r="3" ht="20" customHeight="1">
      <c r="A3" s="18" t="inlineStr">
        <is>
          <t>Key Metrics</t>
        </is>
      </c>
      <c r="B3" s="31" t="n"/>
      <c r="C3" s="31" t="n"/>
      <c r="D3" s="31" t="n"/>
      <c r="E3" s="31" t="n"/>
      <c r="F3" s="31" t="n"/>
      <c r="G3" s="31" t="n"/>
      <c r="H3" s="31" t="n"/>
      <c r="I3" s="32" t="n"/>
    </row>
    <row r="4" ht="30" customHeight="1">
      <c r="A4" s="19" t="inlineStr">
        <is>
          <t>Total Funds Tracked</t>
        </is>
      </c>
      <c r="B4" s="19" t="inlineStr">
        <is>
          <t>Total Contributed (£)</t>
        </is>
      </c>
      <c r="C4" s="19" t="inlineStr">
        <is>
          <t>Total Withdrawn (£)</t>
        </is>
      </c>
      <c r="D4" s="19" t="inlineStr">
        <is>
          <t>Current Net Balance (£)</t>
        </is>
      </c>
      <c r="E4" s="19" t="inlineStr">
        <is>
          <t>Funded Count</t>
        </is>
      </c>
      <c r="F4" s="19" t="inlineStr">
        <is>
          <t>Urgent Count</t>
        </is>
      </c>
      <c r="G4" s="19" t="inlineStr">
        <is>
          <t>Average Target Balance (£)</t>
        </is>
      </c>
    </row>
    <row r="5" ht="28" customHeight="1">
      <c r="A5" s="20">
        <f>COUNTA(UNIQUE('Sinking Funds'!B3:B13))</f>
        <v/>
      </c>
      <c r="B5" s="42">
        <f>SUMIF('Sinking Funds'!D:D,"Contribution",'Sinking Funds'!E:E)</f>
        <v/>
      </c>
      <c r="C5" s="42">
        <f>ABS(SUMIF('Sinking Funds'!D:D,"Withdrawal",'Sinking Funds'!E:E))</f>
        <v/>
      </c>
      <c r="D5" s="42">
        <f>SUMIF('Sinking Funds'!D:D,"Contribution",'Sinking Funds'!E:E)+SUMIF('Sinking Funds'!D:D,"Withdrawal",'Sinking Funds'!E:E)</f>
        <v/>
      </c>
      <c r="E5" s="20">
        <f>COUNTIF('Sinking Funds'!J:J,"Funded")</f>
        <v/>
      </c>
      <c r="F5" s="20">
        <f>COUNTIF('Sinking Funds'!J:J,"Urgent")</f>
        <v/>
      </c>
      <c r="G5" s="42">
        <f>IFERROR(AVERAGE('Sinking Funds'!F3:F13),0)</f>
        <v/>
      </c>
    </row>
    <row r="6"/>
    <row r="7" ht="20" customHeight="1">
      <c r="A7" s="18" t="inlineStr">
        <is>
          <t>Fund-by-Fund Summary</t>
        </is>
      </c>
      <c r="B7" s="31" t="n"/>
      <c r="C7" s="31" t="n"/>
      <c r="D7" s="31" t="n"/>
      <c r="E7" s="31" t="n"/>
      <c r="F7" s="31" t="n"/>
      <c r="G7" s="32" t="n"/>
    </row>
    <row r="8" ht="22" customHeight="1">
      <c r="A8" s="2" t="inlineStr">
        <is>
          <t>Fund Name</t>
        </is>
      </c>
      <c r="B8" s="2" t="inlineStr">
        <is>
          <t>Category</t>
        </is>
      </c>
      <c r="C8" s="2" t="inlineStr">
        <is>
          <t>Target Balance (£)</t>
        </is>
      </c>
      <c r="D8" s="2" t="inlineStr">
        <is>
          <t>Running Balance (£)</t>
        </is>
      </c>
      <c r="E8" s="2" t="inlineStr">
        <is>
          <t>Months Remaining</t>
        </is>
      </c>
      <c r="F8" s="2" t="inlineStr">
        <is>
          <t>Priority</t>
        </is>
      </c>
      <c r="G8" s="2" t="inlineStr">
        <is>
          <t>% Funded</t>
        </is>
      </c>
    </row>
    <row r="9" ht="18" customHeight="1">
      <c r="A9" s="22" t="inlineStr">
        <is>
          <t>Emergency Car Repairs</t>
        </is>
      </c>
      <c r="B9" s="9" t="inlineStr">
        <is>
          <t>Transport</t>
        </is>
      </c>
      <c r="C9" s="36" t="n">
        <v>600</v>
      </c>
      <c r="D9" s="36">
        <f>IFERROR(SUMIF('Sinking Funds'!$B:$B,A9,'Sinking Funds'!$E:$E),0)</f>
        <v/>
      </c>
      <c r="E9" s="43" t="n">
        <v>46387</v>
      </c>
      <c r="F9" s="9">
        <f>IFERROR(IF(D9&gt;=C9,"Funded",IF(IFERROR(DATEDIF(TODAY(),E9,"m"),0)&lt;=3,"Urgent","Building")),"Building")</f>
        <v/>
      </c>
      <c r="G9" s="44">
        <f>IFERROR(D9/C9,0)</f>
        <v/>
      </c>
    </row>
    <row r="10" ht="18" customHeight="1">
      <c r="A10" s="25" t="inlineStr">
        <is>
          <t>Annual Insurance</t>
        </is>
      </c>
      <c r="B10" s="12" t="inlineStr">
        <is>
          <t>Home</t>
        </is>
      </c>
      <c r="C10" s="37" t="n">
        <v>960</v>
      </c>
      <c r="D10" s="37">
        <f>IFERROR(SUMIF('Sinking Funds'!$B:$B,A10,'Sinking Funds'!$E:$E),0)</f>
        <v/>
      </c>
      <c r="E10" s="45" t="n">
        <v>46235</v>
      </c>
      <c r="F10" s="12">
        <f>IFERROR(IF(D10&gt;=C10,"Funded",IF(IFERROR(DATEDIF(TODAY(),E10,"m"),0)&lt;=3,"Urgent","Building")),"Building")</f>
        <v/>
      </c>
      <c r="G10" s="46">
        <f>IFERROR(D10/C10,0)</f>
        <v/>
      </c>
    </row>
    <row r="11" ht="18" customHeight="1">
      <c r="A11" s="22" t="inlineStr">
        <is>
          <t>Christmas 2026</t>
        </is>
      </c>
      <c r="B11" s="9" t="inlineStr">
        <is>
          <t>Household</t>
        </is>
      </c>
      <c r="C11" s="36" t="n">
        <v>500</v>
      </c>
      <c r="D11" s="36">
        <f>IFERROR(SUMIF('Sinking Funds'!$B:$B,A11,'Sinking Funds'!$E:$E),0)</f>
        <v/>
      </c>
      <c r="E11" s="43" t="n">
        <v>46357</v>
      </c>
      <c r="F11" s="9">
        <f>IFERROR(IF(D11&gt;=C11,"Funded",IF(IFERROR(DATEDIF(TODAY(),E11,"m"),0)&lt;=3,"Urgent","Building")),"Building")</f>
        <v/>
      </c>
      <c r="G11" s="44">
        <f>IFERROR(D11/C11,0)</f>
        <v/>
      </c>
    </row>
    <row r="12" ht="18" customHeight="1">
      <c r="A12" s="25" t="inlineStr">
        <is>
          <t>Holiday Fund</t>
        </is>
      </c>
      <c r="B12" s="12" t="inlineStr">
        <is>
          <t>Leisure</t>
        </is>
      </c>
      <c r="C12" s="37" t="n">
        <v>1200</v>
      </c>
      <c r="D12" s="37">
        <f>IFERROR(SUMIF('Sinking Funds'!$B:$B,A12,'Sinking Funds'!$E:$E),0)</f>
        <v/>
      </c>
      <c r="E12" s="45" t="n">
        <v>46295</v>
      </c>
      <c r="F12" s="12">
        <f>IFERROR(IF(D12&gt;=C12,"Funded",IF(IFERROR(DATEDIF(TODAY(),E12,"m"),0)&lt;=3,"Urgent","Building")),"Building")</f>
        <v/>
      </c>
      <c r="G12" s="46">
        <f>IFERROR(D12/C12,0)</f>
        <v/>
      </c>
    </row>
    <row r="13" ht="18" customHeight="1">
      <c r="A13" s="22" t="inlineStr">
        <is>
          <t>Laptop Replacement</t>
        </is>
      </c>
      <c r="B13" s="9" t="inlineStr">
        <is>
          <t>Technology</t>
        </is>
      </c>
      <c r="C13" s="36" t="n">
        <v>900</v>
      </c>
      <c r="D13" s="36">
        <f>IFERROR(SUMIF('Sinking Funds'!$B:$B,A13,'Sinking Funds'!$E:$E),0)</f>
        <v/>
      </c>
      <c r="E13" s="43" t="n">
        <v>46326</v>
      </c>
      <c r="F13" s="9">
        <f>IFERROR(IF(D13&gt;=C13,"Funded",IF(IFERROR(DATEDIF(TODAY(),E13,"m"),0)&lt;=3,"Urgent","Building")),"Building")</f>
        <v/>
      </c>
      <c r="G13" s="44">
        <f>IFERROR(D13/C13,0)</f>
        <v/>
      </c>
    </row>
    <row r="14" ht="18" customHeight="1">
      <c r="A14" s="25" t="inlineStr">
        <is>
          <t>Boiler Service</t>
        </is>
      </c>
      <c r="B14" s="12" t="inlineStr">
        <is>
          <t>Home</t>
        </is>
      </c>
      <c r="C14" s="37" t="n">
        <v>300</v>
      </c>
      <c r="D14" s="37">
        <f>IFERROR(SUMIF('Sinking Funds'!$B:$B,A14,'Sinking Funds'!$E:$E),0)</f>
        <v/>
      </c>
      <c r="E14" s="45" t="n">
        <v>46068</v>
      </c>
      <c r="F14" s="12">
        <f>IFERROR(IF(D14&gt;=C14,"Funded",IF(IFERROR(DATEDIF(TODAY(),E14,"m"),0)&lt;=3,"Urgent","Building")),"Building")</f>
        <v/>
      </c>
      <c r="G14" s="46">
        <f>IFERROR(D14/C14,0)</f>
        <v/>
      </c>
    </row>
    <row r="15" ht="18" customHeight="1">
      <c r="A15" s="22" t="inlineStr">
        <is>
          <t>Car Maintenance</t>
        </is>
      </c>
      <c r="B15" s="9" t="inlineStr">
        <is>
          <t>Transport</t>
        </is>
      </c>
      <c r="C15" s="36" t="n">
        <v>600</v>
      </c>
      <c r="D15" s="36">
        <f>IFERROR(SUMIF('Sinking Funds'!$B:$B,A15,'Sinking Funds'!$E:$E),0)</f>
        <v/>
      </c>
      <c r="E15" s="43" t="n">
        <v>46203</v>
      </c>
      <c r="F15" s="9">
        <f>IFERROR(IF(D15&gt;=C15,"Funded",IF(IFERROR(DATEDIF(TODAY(),E15,"m"),0)&lt;=3,"Urgent","Building")),"Building")</f>
        <v/>
      </c>
      <c r="G15" s="44">
        <f>IFERROR(D15/C15,0)</f>
        <v/>
      </c>
    </row>
    <row r="16" ht="18" customHeight="1">
      <c r="A16" s="25" t="inlineStr">
        <is>
          <t>School Uniforms</t>
        </is>
      </c>
      <c r="B16" s="12" t="inlineStr">
        <is>
          <t>Family</t>
        </is>
      </c>
      <c r="C16" s="37" t="n">
        <v>250</v>
      </c>
      <c r="D16" s="37">
        <f>IFERROR(SUMIF('Sinking Funds'!$B:$B,A16,'Sinking Funds'!$E:$E),0)</f>
        <v/>
      </c>
      <c r="E16" s="45" t="n">
        <v>46265</v>
      </c>
      <c r="F16" s="12">
        <f>IFERROR(IF(D16&gt;=C16,"Funded",IF(IFERROR(DATEDIF(TODAY(),E16,"m"),0)&lt;=3,"Urgent","Building")),"Building")</f>
        <v/>
      </c>
      <c r="G16" s="46">
        <f>IFERROR(D16/C16,0)</f>
        <v/>
      </c>
    </row>
    <row r="17" ht="18" customHeight="1">
      <c r="A17" s="22" t="inlineStr">
        <is>
          <t>Dentist / Medical</t>
        </is>
      </c>
      <c r="B17" s="9" t="inlineStr">
        <is>
          <t>Health</t>
        </is>
      </c>
      <c r="C17" s="36" t="n">
        <v>300</v>
      </c>
      <c r="D17" s="36">
        <f>IFERROR(SUMIF('Sinking Funds'!$B:$B,A17,'Sinking Funds'!$E:$E),0)</f>
        <v/>
      </c>
      <c r="E17" s="43" t="n">
        <v>46387</v>
      </c>
      <c r="F17" s="9">
        <f>IFERROR(IF(D17&gt;=C17,"Funded",IF(IFERROR(DATEDIF(TODAY(),E17,"m"),0)&lt;=3,"Urgent","Building")),"Building")</f>
        <v/>
      </c>
      <c r="G17" s="44">
        <f>IFERROR(D17/C17,0)</f>
        <v/>
      </c>
    </row>
    <row r="18" ht="18" customHeight="1">
      <c r="A18" s="25" t="inlineStr">
        <is>
          <t>Annual Travel Pass</t>
        </is>
      </c>
      <c r="B18" s="12" t="inlineStr">
        <is>
          <t>Transport</t>
        </is>
      </c>
      <c r="C18" s="37" t="n">
        <v>1000</v>
      </c>
      <c r="D18" s="37">
        <f>IFERROR(SUMIF('Sinking Funds'!$B:$B,A18,'Sinking Funds'!$E:$E),0)</f>
        <v/>
      </c>
      <c r="E18" s="45" t="n">
        <v>46204</v>
      </c>
      <c r="F18" s="12">
        <f>IFERROR(IF(D18&gt;=C18,"Funded",IF(IFERROR(DATEDIF(TODAY(),E18,"m"),0)&lt;=3,"Urgent","Building")),"Building")</f>
        <v/>
      </c>
      <c r="G18" s="46">
        <f>IFERROR(D18/C18,0)</f>
        <v/>
      </c>
    </row>
    <row r="19"/>
    <row r="20" ht="18" customHeight="1">
      <c r="A20" s="28" t="inlineStr">
        <is>
          <t>Status</t>
        </is>
      </c>
      <c r="B20" s="28" t="inlineStr">
        <is>
          <t>Count</t>
        </is>
      </c>
    </row>
    <row r="21" ht="18" customHeight="1">
      <c r="A21" s="9" t="inlineStr">
        <is>
          <t>Funded</t>
        </is>
      </c>
      <c r="B21" s="9">
        <f>COUNTIF(F9:F18,"Funded")</f>
        <v/>
      </c>
    </row>
    <row r="22" ht="18" customHeight="1">
      <c r="A22" s="9" t="inlineStr">
        <is>
          <t>Building</t>
        </is>
      </c>
      <c r="B22" s="9">
        <f>COUNTIF(F9:F18,"Building")</f>
        <v/>
      </c>
    </row>
    <row r="23" ht="18" customHeight="1">
      <c r="A23" s="9" t="inlineStr">
        <is>
          <t>Urgent</t>
        </is>
      </c>
      <c r="B23" s="9">
        <f>COUNTIF(F9:F18,"Urgent")</f>
        <v/>
      </c>
    </row>
  </sheetData>
  <mergeCells count="3">
    <mergeCell ref="A1:I1"/>
    <mergeCell ref="A3:I3"/>
    <mergeCell ref="A7:G7"/>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28" customWidth="1" min="1" max="1"/>
    <col width="22" customWidth="1" min="2" max="2"/>
    <col width="22" customWidth="1" min="3" max="3"/>
    <col width="22" customWidth="1" min="4" max="4"/>
    <col width="22" customWidth="1" min="5" max="5"/>
    <col width="18" customWidth="1" min="6" max="6"/>
  </cols>
  <sheetData>
    <row r="1" ht="34" customHeight="1">
      <c r="A1" s="1" t="inlineStr">
        <is>
          <t>Sinking Funds Tracker — Instructions &amp; Usage Guide</t>
        </is>
      </c>
      <c r="B1" s="31" t="n"/>
      <c r="C1" s="31" t="n"/>
      <c r="D1" s="31" t="n"/>
      <c r="E1" s="31" t="n"/>
      <c r="F1" s="32" t="n"/>
    </row>
    <row r="2"/>
    <row r="3" ht="22" customHeight="1">
      <c r="A3" s="29" t="inlineStr">
        <is>
          <t>What Is a Sinking Fund?</t>
        </is>
      </c>
      <c r="B3" s="31" t="n"/>
      <c r="C3" s="31" t="n"/>
      <c r="D3" s="31" t="n"/>
      <c r="E3" s="31" t="n"/>
      <c r="F3" s="32" t="n"/>
    </row>
    <row r="4" ht="80" customHeight="1">
      <c r="A4" s="30" t="inlineStr">
        <is>
          <t>A sinking fund is a dedicated savings pot set aside for a known future expense — outside of your day-to-day spending. Common examples include car repairs, annual insurance renewals, boiler servicing, holidays, and school costs. Sinking funds are useful for households, sole traders, and small Ltd companies to plan expenditure with confidence.</t>
        </is>
      </c>
      <c r="B4" s="47" t="n"/>
      <c r="C4" s="47" t="n"/>
      <c r="D4" s="47" t="n"/>
      <c r="E4" s="47" t="n"/>
      <c r="F4" s="48" t="n"/>
    </row>
    <row r="5" ht="10" customHeight="1">
      <c r="A5" s="49" t="n"/>
      <c r="B5" s="50" t="n"/>
      <c r="C5" s="50" t="n"/>
      <c r="D5" s="50" t="n"/>
      <c r="E5" s="50" t="n"/>
      <c r="F5" s="51" t="n"/>
    </row>
    <row r="6" ht="22" customHeight="1">
      <c r="A6" s="29" t="inlineStr">
        <is>
          <t>Sheet 1: Sinking Funds (Main Input)</t>
        </is>
      </c>
      <c r="B6" s="31" t="n"/>
      <c r="C6" s="31" t="n"/>
      <c r="D6" s="31" t="n"/>
      <c r="E6" s="31" t="n"/>
      <c r="F6" s="32" t="n"/>
    </row>
    <row r="7" ht="80" customHeight="1">
      <c r="A7" s="30" t="inlineStr">
        <is>
          <t>Enter every transaction on this sheet. Each row represents a single Contribution or Withdrawal.
• Date — enter the date in DD/MM/YYYY format.
• Fund Name — use a consistent name each time (e.g. 'Holiday Fund' not 'holidays').
• Category — group funds: Home, Transport, Leisure, Family, Health, Technology, Household.
• Transaction Type — type exactly 'Contribution' or 'Withdrawal' (case-sensitive).
• Amount — positive for contributions; negative (e.g. -£180.00) for withdrawals.
• Target Balance — the total amount you wish to accumulate for this fund.
• Running Balance — calculated automatically; do not edit.
• Target Date — the date by which you need the fund to be full.
• Months Remaining — calculated automatically from today's date.
• Priority — calculated: 'Funded' (target reached), 'Urgent' (≤3 months left), 'Building' (in progress).
• Notes — optional free text for context.</t>
        </is>
      </c>
      <c r="B7" s="47" t="n"/>
      <c r="C7" s="47" t="n"/>
      <c r="D7" s="47" t="n"/>
      <c r="E7" s="47" t="n"/>
      <c r="F7" s="48" t="n"/>
    </row>
    <row r="8" ht="10" customHeight="1">
      <c r="A8" s="49" t="n"/>
      <c r="B8" s="50" t="n"/>
      <c r="C8" s="50" t="n"/>
      <c r="D8" s="50" t="n"/>
      <c r="E8" s="50" t="n"/>
      <c r="F8" s="51" t="n"/>
    </row>
    <row r="9"/>
    <row r="10" ht="22" customHeight="1">
      <c r="A10" s="29" t="inlineStr">
        <is>
          <t>Sheet 2: Summary Dashboard</t>
        </is>
      </c>
      <c r="B10" s="31" t="n"/>
      <c r="C10" s="31" t="n"/>
      <c r="D10" s="31" t="n"/>
      <c r="E10" s="31" t="n"/>
      <c r="F10" s="32" t="n"/>
    </row>
    <row r="11" ht="80" customHeight="1">
      <c r="A11" s="30" t="inlineStr">
        <is>
          <t>Provides a real-time overview of all sinking funds.
• Key Metrics row shows totals, counts, and averages drawn live from Sheet 1.
• Fund-by-Fund Summary table shows each fund's target, current balance, and % funded.
• Bar chart compares Target Balance vs Current Balance for each fund.
• Pie chart shows how many funds are Funded / Building / Urgent.
Refresh charts if data is updated by pressing F9 or saving the file.</t>
        </is>
      </c>
      <c r="B11" s="47" t="n"/>
      <c r="C11" s="47" t="n"/>
      <c r="D11" s="47" t="n"/>
      <c r="E11" s="47" t="n"/>
      <c r="F11" s="48" t="n"/>
    </row>
    <row r="12" ht="10" customHeight="1">
      <c r="A12" s="49" t="n"/>
      <c r="B12" s="50" t="n"/>
      <c r="C12" s="50" t="n"/>
      <c r="D12" s="50" t="n"/>
      <c r="E12" s="50" t="n"/>
      <c r="F12" s="51" t="n"/>
    </row>
    <row r="13"/>
    <row r="14" ht="22" customHeight="1">
      <c r="A14" s="29" t="inlineStr">
        <is>
          <t>Colour Coding Guide</t>
        </is>
      </c>
      <c r="B14" s="31" t="n"/>
      <c r="C14" s="31" t="n"/>
      <c r="D14" s="31" t="n"/>
      <c r="E14" s="31" t="n"/>
      <c r="F14" s="32" t="n"/>
    </row>
    <row r="15" ht="80" customHeight="1">
      <c r="A15" s="30" t="inlineStr">
        <is>
          <t>• Pale yellow cells (#FFFBEB) — input cells; enter your data here.
• Light blue cells — auto-calculated formulas; do not overwrite.
• Red row highlight — Urgent funds needing attention within 3 months.
• Green row highlight — Funded (target balance reached or exceeded).
• Green text in Amount column — contribution (money going in).
• Red text in Amount column — withdrawal (money going out).</t>
        </is>
      </c>
      <c r="B15" s="47" t="n"/>
      <c r="C15" s="47" t="n"/>
      <c r="D15" s="47" t="n"/>
      <c r="E15" s="47" t="n"/>
      <c r="F15" s="48" t="n"/>
    </row>
    <row r="16" ht="10" customHeight="1">
      <c r="A16" s="49" t="n"/>
      <c r="B16" s="50" t="n"/>
      <c r="C16" s="50" t="n"/>
      <c r="D16" s="50" t="n"/>
      <c r="E16" s="50" t="n"/>
      <c r="F16" s="51" t="n"/>
    </row>
    <row r="17"/>
    <row r="18" ht="22" customHeight="1">
      <c r="A18" s="29" t="inlineStr">
        <is>
          <t>UK Accounting Notes</t>
        </is>
      </c>
      <c r="B18" s="31" t="n"/>
      <c r="C18" s="31" t="n"/>
      <c r="D18" s="31" t="n"/>
      <c r="E18" s="31" t="n"/>
      <c r="F18" s="32" t="n"/>
    </row>
    <row r="19" ht="80" customHeight="1">
      <c r="A19" s="30" t="inlineStr">
        <is>
          <t>• This tracker is for budgeting purposes only and does not replace formal accounting records.
• For sole traders: sinking funds are personal savings allocations, not a business expense until spent.
• For Ltd companies: ring-fenced reserves should be reflected in management accounts separately.
• VAT is not tracked here; record VAT-inclusive amounts unless advised otherwise by your accountant.
• All currency figures are in Pounds Sterling (GBP, £).</t>
        </is>
      </c>
      <c r="B19" s="47" t="n"/>
      <c r="C19" s="47" t="n"/>
      <c r="D19" s="47" t="n"/>
      <c r="E19" s="47" t="n"/>
      <c r="F19" s="48" t="n"/>
    </row>
    <row r="20" ht="10" customHeight="1">
      <c r="A20" s="49" t="n"/>
      <c r="B20" s="50" t="n"/>
      <c r="C20" s="50" t="n"/>
      <c r="D20" s="50" t="n"/>
      <c r="E20" s="50" t="n"/>
      <c r="F20" s="51" t="n"/>
    </row>
    <row r="21"/>
    <row r="22" ht="22" customHeight="1">
      <c r="A22" s="29" t="inlineStr">
        <is>
          <t>Tips for Best Results</t>
        </is>
      </c>
      <c r="B22" s="31" t="n"/>
      <c r="C22" s="31" t="n"/>
      <c r="D22" s="31" t="n"/>
      <c r="E22" s="31" t="n"/>
      <c r="F22" s="32" t="n"/>
    </row>
    <row r="23" ht="80" customHeight="1">
      <c r="A23" s="30" t="inlineStr">
        <is>
          <t>• Update the sheet at least monthly — ideally after each bank transfer.
• Review Target Dates each quarter and adjust as your plans change.
• Use the Priority column to decide which fund to top up first.
• Add new funds as new planned expenses arise — one row per transaction.
• Back up this file regularly to OneDrive, Google Drive, or an external drive.</t>
        </is>
      </c>
      <c r="B23" s="47" t="n"/>
      <c r="C23" s="47" t="n"/>
      <c r="D23" s="47" t="n"/>
      <c r="E23" s="47" t="n"/>
      <c r="F23" s="48" t="n"/>
    </row>
    <row r="24" ht="10" customHeight="1">
      <c r="A24" s="49" t="n"/>
      <c r="B24" s="50" t="n"/>
      <c r="C24" s="50" t="n"/>
      <c r="D24" s="50" t="n"/>
      <c r="E24" s="50" t="n"/>
      <c r="F24" s="51" t="n"/>
    </row>
  </sheetData>
  <mergeCells count="13">
    <mergeCell ref="A1:F1"/>
    <mergeCell ref="A3:F3"/>
    <mergeCell ref="A4:F5"/>
    <mergeCell ref="A6:F6"/>
    <mergeCell ref="A7:F8"/>
    <mergeCell ref="A10:F10"/>
    <mergeCell ref="A11:F12"/>
    <mergeCell ref="A14:F14"/>
    <mergeCell ref="A15:F16"/>
    <mergeCell ref="A18:F18"/>
    <mergeCell ref="A19:F20"/>
    <mergeCell ref="A22:F22"/>
    <mergeCell ref="A23:F2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2026-06-16T16:45:18Z</dcterms:created>
  <dcterms:modified xmlns:dcterms="http://purl.org/dc/terms/" xmlns:xsi="http://www.w3.org/2001/XMLSchema-instance" xsi:type="dcterms:W3CDTF">2026-06-16T16:45:18Z</dcterms:modified>
</cp:coreProperties>
</file>