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iday Requests" sheetId="1" state="visible" r:id="rId1"/>
    <sheet xmlns:r="http://schemas.openxmlformats.org/officeDocument/2006/relationships" name="Team Calendar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name val="Calibri"/>
      <b val="1"/>
      <sz val="10"/>
    </font>
    <font>
      <name val="Calibri"/>
      <b val="1"/>
      <color rgb="000F766E"/>
      <sz val="11"/>
    </font>
    <font>
      <name val="Calibri"/>
      <b val="1"/>
      <color rgb="00FFFFFF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0FDFA"/>
      </patternFill>
    </fill>
    <fill>
      <patternFill patternType="solid">
        <fgColor rgb="00334155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left" vertical="center"/>
    </xf>
    <xf numFmtId="1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1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center" vertical="center"/>
    </xf>
    <xf numFmtId="165" fontId="5" fillId="7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2" fillId="4" borderId="1" applyAlignment="1" pivotButton="0" quotePrefix="0" xfId="0">
      <alignment horizontal="left" vertical="top" wrapText="1"/>
    </xf>
    <xf numFmtId="164" fontId="2" fillId="3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165" fontId="5" fillId="7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b val="1"/>
        <color rgb="00B45309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Approved Leave Days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'Team Calendar'!D1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'Team Calendar'!$B$2:$B$11</f>
            </numRef>
          </cat>
          <val>
            <numRef>
              <f>'Team Calendar'!$D$2:$D$11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Days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Leave Request Status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B45309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'Dashboard'!$A$23:$A$25</f>
            </numRef>
          </cat>
          <val>
            <numRef>
              <f>'Dashboard'!$B$23:$B$25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Leave Days Approved by Department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'Dashboard'!F14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'Dashboard'!$A$15:$A$21</f>
            </numRef>
          </cat>
          <val>
            <numRef>
              <f>'Dashboard'!$F$15:$F$21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Department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Days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/><Relationship Type="http://schemas.openxmlformats.org/officeDocument/2006/relationships/chart" Target="/xl/charts/chart3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2</col>
      <colOff>0</colOff>
      <row>3</row>
      <rowOff>0</rowOff>
    </from>
    <ext cx="504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2</col>
      <colOff>0</colOff>
      <row>16</row>
      <rowOff>0</rowOff>
    </from>
    <ext cx="720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8" customWidth="1" min="3" max="3"/>
    <col width="16" customWidth="1" min="4" max="4"/>
    <col width="22" customWidth="1" min="5" max="5"/>
    <col width="16" customWidth="1" min="6" max="6"/>
    <col width="14" customWidth="1" min="7" max="7"/>
    <col width="14" customWidth="1" min="8" max="8"/>
    <col width="22" customWidth="1" min="9" max="9"/>
    <col width="30" customWidth="1" min="10" max="10"/>
    <col width="20" customWidth="1" min="11" max="11"/>
    <col width="16" customWidth="1" min="12" max="12"/>
    <col width="18" customWidth="1" min="13" max="13"/>
    <col width="20" customWidth="1" min="14" max="14"/>
    <col width="16" customWidth="1" min="15" max="15"/>
    <col width="30" customWidth="1" min="16" max="16"/>
  </cols>
  <sheetData>
    <row r="1" ht="30" customHeight="1">
      <c r="A1" s="1" t="inlineStr">
        <is>
          <t>Request ID</t>
        </is>
      </c>
      <c r="B1" s="1" t="inlineStr">
        <is>
          <t>Employee Name</t>
        </is>
      </c>
      <c r="C1" s="1" t="inlineStr">
        <is>
          <t>Department</t>
        </is>
      </c>
      <c r="D1" s="1" t="inlineStr">
        <is>
          <t>Location</t>
        </is>
      </c>
      <c r="E1" s="1" t="inlineStr">
        <is>
          <t>Job Title</t>
        </is>
      </c>
      <c r="F1" s="1" t="inlineStr">
        <is>
          <t>Leave Type</t>
        </is>
      </c>
      <c r="G1" s="1" t="inlineStr">
        <is>
          <t>Start Date</t>
        </is>
      </c>
      <c r="H1" s="1" t="inlineStr">
        <is>
          <t>End Date</t>
        </is>
      </c>
      <c r="I1" s="1" t="inlineStr">
        <is>
          <t>Working Days Requested</t>
        </is>
      </c>
      <c r="J1" s="1" t="inlineStr">
        <is>
          <t>Annual Leave Entitlement (Days)</t>
        </is>
      </c>
      <c r="K1" s="1" t="inlineStr">
        <is>
          <t>Days Taken to Date</t>
        </is>
      </c>
      <c r="L1" s="1" t="inlineStr">
        <is>
          <t>Days Remaining</t>
        </is>
      </c>
      <c r="M1" s="1" t="inlineStr">
        <is>
          <t>Approval Status</t>
        </is>
      </c>
      <c r="N1" s="1" t="inlineStr">
        <is>
          <t>Approved By</t>
        </is>
      </c>
      <c r="O1" s="1" t="inlineStr">
        <is>
          <t>Approval Date</t>
        </is>
      </c>
      <c r="P1" s="1" t="inlineStr">
        <is>
          <t>Notes</t>
        </is>
      </c>
    </row>
    <row r="2">
      <c r="A2" s="2" t="inlineStr">
        <is>
          <t>HR-001</t>
        </is>
      </c>
      <c r="B2" s="2" t="inlineStr">
        <is>
          <t>Oliver Smith</t>
        </is>
      </c>
      <c r="C2" s="2" t="inlineStr">
        <is>
          <t>Sales</t>
        </is>
      </c>
      <c r="D2" s="2" t="inlineStr">
        <is>
          <t>London</t>
        </is>
      </c>
      <c r="E2" s="2" t="inlineStr">
        <is>
          <t>Account Manager</t>
        </is>
      </c>
      <c r="F2" s="2" t="inlineStr">
        <is>
          <t>Annual Leave</t>
        </is>
      </c>
      <c r="G2" s="24" t="n">
        <v>46034</v>
      </c>
      <c r="H2" s="24" t="n">
        <v>46038</v>
      </c>
      <c r="I2" s="4">
        <f>IFERROR(NETWORKDAYS(G2,H2),0)</f>
        <v/>
      </c>
      <c r="J2" s="5" t="n">
        <v>28</v>
      </c>
      <c r="K2" s="4">
        <f>IFERROR(SUMIF(B$2:B$11,B2,I$2:I$11),0)</f>
        <v/>
      </c>
      <c r="L2" s="4">
        <f>IFERROR(J2-K2,0)</f>
        <v/>
      </c>
      <c r="M2" s="6">
        <f>IF(AND(N2&lt;&gt;"",O2&lt;&gt;""),IF(LOWER(N2)="rejected","Rejected","Approved"),IF(N2="","Pending","Pending"))</f>
        <v/>
      </c>
      <c r="N2" s="2" t="inlineStr">
        <is>
          <t>Emily Brown</t>
        </is>
      </c>
      <c r="O2" s="24" t="n">
        <v>46027</v>
      </c>
      <c r="P2" s="2" t="inlineStr">
        <is>
          <t>Family trip</t>
        </is>
      </c>
    </row>
    <row r="3">
      <c r="A3" s="2" t="inlineStr">
        <is>
          <t>HR-002</t>
        </is>
      </c>
      <c r="B3" s="2" t="inlineStr">
        <is>
          <t>Amelia Jones</t>
        </is>
      </c>
      <c r="C3" s="2" t="inlineStr">
        <is>
          <t>Finance</t>
        </is>
      </c>
      <c r="D3" s="2" t="inlineStr">
        <is>
          <t>Manchester</t>
        </is>
      </c>
      <c r="E3" s="2" t="inlineStr">
        <is>
          <t>Finance Assistant</t>
        </is>
      </c>
      <c r="F3" s="2" t="inlineStr">
        <is>
          <t>Annual Leave</t>
        </is>
      </c>
      <c r="G3" s="24" t="n">
        <v>46055</v>
      </c>
      <c r="H3" s="24" t="n">
        <v>46057</v>
      </c>
      <c r="I3" s="7">
        <f>IFERROR(NETWORKDAYS(G3,H3),0)</f>
        <v/>
      </c>
      <c r="J3" s="5" t="n">
        <v>25</v>
      </c>
      <c r="K3" s="7">
        <f>IFERROR(SUMIF(B$2:B$11,B3,I$2:I$11),0)</f>
        <v/>
      </c>
      <c r="L3" s="7">
        <f>IFERROR(J3-K3,0)</f>
        <v/>
      </c>
      <c r="M3" s="8">
        <f>IF(AND(N3&lt;&gt;"",O3&lt;&gt;""),IF(LOWER(N3)="rejected","Rejected","Approved"),IF(N3="","Pending","Pending"))</f>
        <v/>
      </c>
      <c r="N3" s="2" t="inlineStr">
        <is>
          <t>George Wilson</t>
        </is>
      </c>
      <c r="O3" s="24" t="n">
        <v>46050</v>
      </c>
      <c r="P3" s="2" t="inlineStr">
        <is>
          <t>Half-term break</t>
        </is>
      </c>
    </row>
    <row r="4">
      <c r="A4" s="2" t="inlineStr">
        <is>
          <t>HR-003</t>
        </is>
      </c>
      <c r="B4" s="2" t="inlineStr">
        <is>
          <t>Harry Taylor</t>
        </is>
      </c>
      <c r="C4" s="2" t="inlineStr">
        <is>
          <t>Operations</t>
        </is>
      </c>
      <c r="D4" s="2" t="inlineStr">
        <is>
          <t>Birmingham</t>
        </is>
      </c>
      <c r="E4" s="2" t="inlineStr">
        <is>
          <t>Operations Coordinator</t>
        </is>
      </c>
      <c r="F4" s="2" t="inlineStr">
        <is>
          <t>Sick Leave</t>
        </is>
      </c>
      <c r="G4" s="24" t="n">
        <v>46071</v>
      </c>
      <c r="H4" s="24" t="n">
        <v>46072</v>
      </c>
      <c r="I4" s="4">
        <f>IFERROR(NETWORKDAYS(G4,H4),0)</f>
        <v/>
      </c>
      <c r="J4" s="5" t="n">
        <v>25</v>
      </c>
      <c r="K4" s="4">
        <f>IFERROR(SUMIF(B$2:B$11,B4,I$2:I$11),0)</f>
        <v/>
      </c>
      <c r="L4" s="4">
        <f>IFERROR(J4-K4,0)</f>
        <v/>
      </c>
      <c r="M4" s="6" t="inlineStr">
        <is>
          <t>Pending</t>
        </is>
      </c>
      <c r="N4" s="2" t="inlineStr">
        <is>
          <t>Sophie Davies</t>
        </is>
      </c>
      <c r="O4" s="24" t="n">
        <v>46071</v>
      </c>
      <c r="P4" s="2" t="inlineStr">
        <is>
          <t>Flu</t>
        </is>
      </c>
    </row>
    <row r="5">
      <c r="A5" s="2" t="inlineStr">
        <is>
          <t>HR-004</t>
        </is>
      </c>
      <c r="B5" s="2" t="inlineStr">
        <is>
          <t>Sophie Davies</t>
        </is>
      </c>
      <c r="C5" s="2" t="inlineStr">
        <is>
          <t>HR</t>
        </is>
      </c>
      <c r="D5" s="2" t="inlineStr">
        <is>
          <t>Leeds</t>
        </is>
      </c>
      <c r="E5" s="2" t="inlineStr">
        <is>
          <t>HR Officer</t>
        </is>
      </c>
      <c r="F5" s="2" t="inlineStr">
        <is>
          <t>Annual Leave</t>
        </is>
      </c>
      <c r="G5" s="24" t="n">
        <v>46090</v>
      </c>
      <c r="H5" s="24" t="n">
        <v>46094</v>
      </c>
      <c r="I5" s="7">
        <f>IFERROR(NETWORKDAYS(G5,H5),0)</f>
        <v/>
      </c>
      <c r="J5" s="5" t="n">
        <v>28</v>
      </c>
      <c r="K5" s="7">
        <f>IFERROR(SUMIF(B$2:B$11,B5,I$2:I$11),0)</f>
        <v/>
      </c>
      <c r="L5" s="7">
        <f>IFERROR(J5-K5,0)</f>
        <v/>
      </c>
      <c r="M5" s="8">
        <f>IF(AND(N5&lt;&gt;"",O5&lt;&gt;""),IF(LOWER(N5)="rejected","Rejected","Approved"),IF(N5="","Pending","Pending"))</f>
        <v/>
      </c>
      <c r="N5" s="2" t="inlineStr"/>
      <c r="O5" s="24" t="inlineStr"/>
      <c r="P5" s="2" t="inlineStr">
        <is>
          <t>Awaiting manager review</t>
        </is>
      </c>
    </row>
    <row r="6">
      <c r="A6" s="2" t="inlineStr">
        <is>
          <t>HR-005</t>
        </is>
      </c>
      <c r="B6" s="2" t="inlineStr">
        <is>
          <t>Jack Wilson</t>
        </is>
      </c>
      <c r="C6" s="2" t="inlineStr">
        <is>
          <t>IT</t>
        </is>
      </c>
      <c r="D6" s="2" t="inlineStr">
        <is>
          <t>Bristol</t>
        </is>
      </c>
      <c r="E6" s="2" t="inlineStr">
        <is>
          <t>IT Technician</t>
        </is>
      </c>
      <c r="F6" s="2" t="inlineStr">
        <is>
          <t>Annual Leave</t>
        </is>
      </c>
      <c r="G6" s="24" t="n">
        <v>46104</v>
      </c>
      <c r="H6" s="24" t="n">
        <v>46106</v>
      </c>
      <c r="I6" s="4">
        <f>IFERROR(NETWORKDAYS(G6,H6),0)</f>
        <v/>
      </c>
      <c r="J6" s="5" t="n">
        <v>25</v>
      </c>
      <c r="K6" s="4">
        <f>IFERROR(SUMIF(B$2:B$11,B6,I$2:I$11),0)</f>
        <v/>
      </c>
      <c r="L6" s="4">
        <f>IFERROR(J6-K6,0)</f>
        <v/>
      </c>
      <c r="M6" s="6">
        <f>IF(AND(N6&lt;&gt;"",O6&lt;&gt;""),IF(LOWER(N6)="rejected","Rejected","Approved"),IF(N6="","Pending","Pending"))</f>
        <v/>
      </c>
      <c r="N6" s="2" t="inlineStr">
        <is>
          <t>Oliver Smith</t>
        </is>
      </c>
      <c r="O6" s="24" t="n">
        <v>46099</v>
      </c>
      <c r="P6" s="2" t="inlineStr">
        <is>
          <t>Moving house</t>
        </is>
      </c>
    </row>
    <row r="7">
      <c r="A7" s="2" t="inlineStr">
        <is>
          <t>HR-006</t>
        </is>
      </c>
      <c r="B7" s="2" t="inlineStr">
        <is>
          <t>Emily Brown</t>
        </is>
      </c>
      <c r="C7" s="2" t="inlineStr">
        <is>
          <t>Marketing</t>
        </is>
      </c>
      <c r="D7" s="2" t="inlineStr">
        <is>
          <t>Glasgow</t>
        </is>
      </c>
      <c r="E7" s="2" t="inlineStr">
        <is>
          <t>Marketing Executive</t>
        </is>
      </c>
      <c r="F7" s="2" t="inlineStr">
        <is>
          <t>Annual Leave</t>
        </is>
      </c>
      <c r="G7" s="24" t="n">
        <v>46118</v>
      </c>
      <c r="H7" s="24" t="n">
        <v>46122</v>
      </c>
      <c r="I7" s="7">
        <f>IFERROR(NETWORKDAYS(G7,H7),0)</f>
        <v/>
      </c>
      <c r="J7" s="5" t="n">
        <v>28</v>
      </c>
      <c r="K7" s="7">
        <f>IFERROR(SUMIF(B$2:B$11,B7,I$2:I$11),0)</f>
        <v/>
      </c>
      <c r="L7" s="7">
        <f>IFERROR(J7-K7,0)</f>
        <v/>
      </c>
      <c r="M7" s="8" t="inlineStr">
        <is>
          <t>Rejected</t>
        </is>
      </c>
      <c r="N7" s="2" t="inlineStr">
        <is>
          <t>Amelia Jones</t>
        </is>
      </c>
      <c r="O7" s="24" t="n">
        <v>46113</v>
      </c>
      <c r="P7" s="2" t="inlineStr">
        <is>
          <t>Easter break</t>
        </is>
      </c>
    </row>
    <row r="8">
      <c r="A8" s="2" t="inlineStr">
        <is>
          <t>HR-007</t>
        </is>
      </c>
      <c r="B8" s="2" t="inlineStr">
        <is>
          <t>George Wilson</t>
        </is>
      </c>
      <c r="C8" s="2" t="inlineStr">
        <is>
          <t>Operations</t>
        </is>
      </c>
      <c r="D8" s="2" t="inlineStr">
        <is>
          <t>Liverpool</t>
        </is>
      </c>
      <c r="E8" s="2" t="inlineStr">
        <is>
          <t>Warehouse Supervisor</t>
        </is>
      </c>
      <c r="F8" s="2" t="inlineStr">
        <is>
          <t>Unpaid Leave</t>
        </is>
      </c>
      <c r="G8" s="24" t="n">
        <v>46132</v>
      </c>
      <c r="H8" s="24" t="n">
        <v>46134</v>
      </c>
      <c r="I8" s="4">
        <f>IFERROR(NETWORKDAYS(G8,H8),0)</f>
        <v/>
      </c>
      <c r="J8" s="5" t="n">
        <v>25</v>
      </c>
      <c r="K8" s="4">
        <f>IFERROR(SUMIF(B$2:B$11,B8,I$2:I$11),0)</f>
        <v/>
      </c>
      <c r="L8" s="4">
        <f>IFERROR(J8-K8,0)</f>
        <v/>
      </c>
      <c r="M8" s="6">
        <f>IF(AND(N8&lt;&gt;"",O8&lt;&gt;""),IF(LOWER(N8)="rejected","Rejected","Approved"),IF(N8="","Pending","Pending"))</f>
        <v/>
      </c>
      <c r="N8" s="2" t="inlineStr">
        <is>
          <t>Harry Taylor</t>
        </is>
      </c>
      <c r="O8" s="24" t="n">
        <v>46126</v>
      </c>
      <c r="P8" s="2" t="inlineStr">
        <is>
          <t>Coverage issue</t>
        </is>
      </c>
    </row>
    <row r="9">
      <c r="A9" s="2" t="inlineStr">
        <is>
          <t>HR-008</t>
        </is>
      </c>
      <c r="B9" s="2" t="inlineStr">
        <is>
          <t>Isla Martin</t>
        </is>
      </c>
      <c r="C9" s="2" t="inlineStr">
        <is>
          <t>Customer Service</t>
        </is>
      </c>
      <c r="D9" s="2" t="inlineStr">
        <is>
          <t>Sheffield</t>
        </is>
      </c>
      <c r="E9" s="2" t="inlineStr">
        <is>
          <t>Customer Service Advisor</t>
        </is>
      </c>
      <c r="F9" s="2" t="inlineStr">
        <is>
          <t>Annual Leave</t>
        </is>
      </c>
      <c r="G9" s="24" t="n">
        <v>46160</v>
      </c>
      <c r="H9" s="24" t="n">
        <v>46164</v>
      </c>
      <c r="I9" s="7">
        <f>IFERROR(NETWORKDAYS(G9,H9),0)</f>
        <v/>
      </c>
      <c r="J9" s="5" t="n">
        <v>25</v>
      </c>
      <c r="K9" s="7">
        <f>IFERROR(SUMIF(B$2:B$11,B9,I$2:I$11),0)</f>
        <v/>
      </c>
      <c r="L9" s="7">
        <f>IFERROR(J9-K9,0)</f>
        <v/>
      </c>
      <c r="M9" s="8" t="inlineStr">
        <is>
          <t>Pending</t>
        </is>
      </c>
      <c r="N9" s="2" t="inlineStr">
        <is>
          <t>Emily Brown</t>
        </is>
      </c>
      <c r="O9" s="24" t="n">
        <v>46154</v>
      </c>
      <c r="P9" s="2" t="inlineStr">
        <is>
          <t>Holiday</t>
        </is>
      </c>
    </row>
    <row r="10">
      <c r="A10" s="2" t="inlineStr">
        <is>
          <t>HR-009</t>
        </is>
      </c>
      <c r="B10" s="2" t="inlineStr">
        <is>
          <t>Charlie Clark</t>
        </is>
      </c>
      <c r="C10" s="2" t="inlineStr">
        <is>
          <t>Sales</t>
        </is>
      </c>
      <c r="D10" s="2" t="inlineStr">
        <is>
          <t>Edinburgh</t>
        </is>
      </c>
      <c r="E10" s="2" t="inlineStr">
        <is>
          <t>Sales Executive</t>
        </is>
      </c>
      <c r="F10" s="2" t="inlineStr">
        <is>
          <t>Annual Leave</t>
        </is>
      </c>
      <c r="G10" s="24" t="n">
        <v>46188</v>
      </c>
      <c r="H10" s="24" t="n">
        <v>46192</v>
      </c>
      <c r="I10" s="4">
        <f>IFERROR(NETWORKDAYS(G10,H10),0)</f>
        <v/>
      </c>
      <c r="J10" s="5" t="n">
        <v>28</v>
      </c>
      <c r="K10" s="4">
        <f>IFERROR(SUMIF(B$2:B$11,B10,I$2:I$11),0)</f>
        <v/>
      </c>
      <c r="L10" s="4">
        <f>IFERROR(J10-K10,0)</f>
        <v/>
      </c>
      <c r="M10" s="6">
        <f>IF(AND(N10&lt;&gt;"",O10&lt;&gt;""),IF(LOWER(N10)="rejected","Rejected","Approved"),IF(N10="","Pending","Pending"))</f>
        <v/>
      </c>
      <c r="N10" s="2" t="inlineStr"/>
      <c r="O10" s="24" t="inlineStr"/>
      <c r="P10" s="2" t="inlineStr">
        <is>
          <t>Summer leave</t>
        </is>
      </c>
    </row>
    <row r="11">
      <c r="A11" s="2" t="inlineStr">
        <is>
          <t>HR-010</t>
        </is>
      </c>
      <c r="B11" s="2" t="inlineStr">
        <is>
          <t>Grace Hall</t>
        </is>
      </c>
      <c r="C11" s="2" t="inlineStr">
        <is>
          <t>Finance</t>
        </is>
      </c>
      <c r="D11" s="2" t="inlineStr">
        <is>
          <t>Cardiff</t>
        </is>
      </c>
      <c r="E11" s="2" t="inlineStr">
        <is>
          <t>Payroll Officer</t>
        </is>
      </c>
      <c r="F11" s="2" t="inlineStr">
        <is>
          <t>Annual Leave</t>
        </is>
      </c>
      <c r="G11" s="24" t="n">
        <v>46216</v>
      </c>
      <c r="H11" s="24" t="n">
        <v>46217</v>
      </c>
      <c r="I11" s="7">
        <f>IFERROR(NETWORKDAYS(G11,H11),0)</f>
        <v/>
      </c>
      <c r="J11" s="5" t="n">
        <v>25</v>
      </c>
      <c r="K11" s="7">
        <f>IFERROR(SUMIF(B$2:B$11,B11,I$2:I$11),0)</f>
        <v/>
      </c>
      <c r="L11" s="7">
        <f>IFERROR(J11-K11,0)</f>
        <v/>
      </c>
      <c r="M11" s="8">
        <f>IF(AND(N11&lt;&gt;"",O11&lt;&gt;""),IF(LOWER(N11)="rejected","Rejected","Approved"),IF(N11="","Pending","Pending"))</f>
        <v/>
      </c>
      <c r="N11" s="2" t="inlineStr">
        <is>
          <t>George Wilson</t>
        </is>
      </c>
      <c r="O11" s="24" t="n">
        <v>46211</v>
      </c>
      <c r="P11" s="2" t="inlineStr">
        <is>
          <t>Personal appointment</t>
        </is>
      </c>
    </row>
  </sheetData>
  <conditionalFormatting sqref="L2:L11">
    <cfRule type="expression" priority="1" dxfId="0" stopIfTrue="1">
      <formula>L2&gt;=5</formula>
    </cfRule>
    <cfRule type="expression" priority="2" dxfId="1" stopIfTrue="1">
      <formula>L2&lt;5</formula>
    </cfRule>
  </conditionalFormatting>
  <conditionalFormatting sqref="M2:M11">
    <cfRule type="expression" priority="3" dxfId="0" stopIfTrue="1">
      <formula>M2="Approved"</formula>
    </cfRule>
    <cfRule type="expression" priority="4" dxfId="1" stopIfTrue="1">
      <formula>M2="Rejected"</formula>
    </cfRule>
    <cfRule type="expression" priority="5" dxfId="2" stopIfTrue="1">
      <formula>M2="Pending"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22" customWidth="1" min="4" max="4"/>
    <col width="16" customWidth="1" min="5" max="5"/>
    <col width="16" customWidth="1" min="6" max="6"/>
    <col width="14" customWidth="1" min="7" max="7"/>
    <col width="20" customWidth="1" min="8" max="8"/>
    <col width="20" customWidth="1" min="9" max="9"/>
    <col width="30" customWidth="1" min="10" max="10"/>
  </cols>
  <sheetData>
    <row r="1" ht="30" customHeight="1">
      <c r="A1" s="1" t="inlineStr">
        <is>
          <t>Month</t>
        </is>
      </c>
      <c r="B1" s="1" t="inlineStr">
        <is>
          <t>Employee Name</t>
        </is>
      </c>
      <c r="C1" s="1" t="inlineStr">
        <is>
          <t>Department</t>
        </is>
      </c>
      <c r="D1" s="1" t="inlineStr">
        <is>
          <t>Approved Leave Days</t>
        </is>
      </c>
      <c r="E1" s="1" t="inlineStr">
        <is>
          <t>Holiday Start</t>
        </is>
      </c>
      <c r="F1" s="1" t="inlineStr">
        <is>
          <t>Holiday End</t>
        </is>
      </c>
      <c r="G1" s="1" t="inlineStr">
        <is>
          <t>Status</t>
        </is>
      </c>
      <c r="H1" s="1" t="inlineStr">
        <is>
          <t>Overlap Warning</t>
        </is>
      </c>
      <c r="I1" s="1" t="inlineStr">
        <is>
          <t>Manager</t>
        </is>
      </c>
      <c r="J1" s="1" t="inlineStr">
        <is>
          <t>Comments</t>
        </is>
      </c>
    </row>
    <row r="2">
      <c r="A2" s="2" t="inlineStr">
        <is>
          <t>January 2026</t>
        </is>
      </c>
      <c r="B2" s="2" t="inlineStr">
        <is>
          <t>Oliver Smith</t>
        </is>
      </c>
      <c r="C2" s="2" t="inlineStr">
        <is>
          <t>Sales</t>
        </is>
      </c>
      <c r="D2" s="6" t="n">
        <v>5</v>
      </c>
      <c r="E2" s="24" t="n">
        <v>46034</v>
      </c>
      <c r="F2" s="24" t="n">
        <v>46038</v>
      </c>
      <c r="G2" s="6" t="inlineStr">
        <is>
          <t>Approved</t>
        </is>
      </c>
      <c r="H2" s="9">
        <f>IF(COUNTIFS(C$2:C$11,C2,G$2:G$11,"Approved")&gt;1,"Check overlap","")</f>
        <v/>
      </c>
      <c r="I2" s="2" t="inlineStr">
        <is>
          <t>Emily Brown</t>
        </is>
      </c>
      <c r="J2" s="2" t="inlineStr">
        <is>
          <t>Family trip</t>
        </is>
      </c>
    </row>
    <row r="3">
      <c r="A3" s="2" t="inlineStr">
        <is>
          <t>February 2026</t>
        </is>
      </c>
      <c r="B3" s="2" t="inlineStr">
        <is>
          <t>Amelia Jones</t>
        </is>
      </c>
      <c r="C3" s="2" t="inlineStr">
        <is>
          <t>Finance</t>
        </is>
      </c>
      <c r="D3" s="8" t="n">
        <v>3</v>
      </c>
      <c r="E3" s="24" t="n">
        <v>46055</v>
      </c>
      <c r="F3" s="24" t="n">
        <v>46057</v>
      </c>
      <c r="G3" s="8" t="inlineStr">
        <is>
          <t>Approved</t>
        </is>
      </c>
      <c r="H3" s="10">
        <f>IF(COUNTIFS(C$2:C$11,C3,G$2:G$11,"Approved")&gt;1,"Check overlap","")</f>
        <v/>
      </c>
      <c r="I3" s="2" t="inlineStr">
        <is>
          <t>George Wilson</t>
        </is>
      </c>
      <c r="J3" s="2" t="inlineStr">
        <is>
          <t>Half-term break</t>
        </is>
      </c>
    </row>
    <row r="4">
      <c r="A4" s="2" t="inlineStr">
        <is>
          <t>February 2026</t>
        </is>
      </c>
      <c r="B4" s="2" t="inlineStr">
        <is>
          <t>Harry Taylor</t>
        </is>
      </c>
      <c r="C4" s="2" t="inlineStr">
        <is>
          <t>Operations</t>
        </is>
      </c>
      <c r="D4" s="6" t="n">
        <v>2</v>
      </c>
      <c r="E4" s="24" t="n">
        <v>46071</v>
      </c>
      <c r="F4" s="24" t="n">
        <v>46072</v>
      </c>
      <c r="G4" s="6" t="inlineStr">
        <is>
          <t>Approved</t>
        </is>
      </c>
      <c r="H4" s="9">
        <f>IF(COUNTIFS(C$2:C$11,C4,G$2:G$11,"Approved")&gt;1,"Check overlap","")</f>
        <v/>
      </c>
      <c r="I4" s="2" t="inlineStr">
        <is>
          <t>Sophie Davies</t>
        </is>
      </c>
      <c r="J4" s="2" t="inlineStr">
        <is>
          <t>Flu</t>
        </is>
      </c>
    </row>
    <row r="5">
      <c r="A5" s="2" t="inlineStr">
        <is>
          <t>March 2026</t>
        </is>
      </c>
      <c r="B5" s="2" t="inlineStr">
        <is>
          <t>Sophie Davies</t>
        </is>
      </c>
      <c r="C5" s="2" t="inlineStr">
        <is>
          <t>HR</t>
        </is>
      </c>
      <c r="D5" s="8" t="n">
        <v>5</v>
      </c>
      <c r="E5" s="24" t="n">
        <v>46090</v>
      </c>
      <c r="F5" s="24" t="n">
        <v>46094</v>
      </c>
      <c r="G5" s="8" t="inlineStr">
        <is>
          <t>Pending</t>
        </is>
      </c>
      <c r="H5" s="10">
        <f>IF(COUNTIFS(C$2:C$11,C5,G$2:G$11,"Approved")&gt;1,"Check overlap","")</f>
        <v/>
      </c>
      <c r="I5" s="2" t="inlineStr">
        <is>
          <t>TBC</t>
        </is>
      </c>
      <c r="J5" s="2" t="inlineStr">
        <is>
          <t>Awaiting manager review</t>
        </is>
      </c>
    </row>
    <row r="6">
      <c r="A6" s="2" t="inlineStr">
        <is>
          <t>March 2026</t>
        </is>
      </c>
      <c r="B6" s="2" t="inlineStr">
        <is>
          <t>Jack Wilson</t>
        </is>
      </c>
      <c r="C6" s="2" t="inlineStr">
        <is>
          <t>IT</t>
        </is>
      </c>
      <c r="D6" s="6" t="n">
        <v>3</v>
      </c>
      <c r="E6" s="24" t="n">
        <v>46104</v>
      </c>
      <c r="F6" s="24" t="n">
        <v>46106</v>
      </c>
      <c r="G6" s="6" t="inlineStr">
        <is>
          <t>Approved</t>
        </is>
      </c>
      <c r="H6" s="9">
        <f>IF(COUNTIFS(C$2:C$11,C6,G$2:G$11,"Approved")&gt;1,"Check overlap","")</f>
        <v/>
      </c>
      <c r="I6" s="2" t="inlineStr">
        <is>
          <t>Oliver Smith</t>
        </is>
      </c>
      <c r="J6" s="2" t="inlineStr">
        <is>
          <t>Moving house</t>
        </is>
      </c>
    </row>
    <row r="7">
      <c r="A7" s="2" t="inlineStr">
        <is>
          <t>April 2026</t>
        </is>
      </c>
      <c r="B7" s="2" t="inlineStr">
        <is>
          <t>Emily Brown</t>
        </is>
      </c>
      <c r="C7" s="2" t="inlineStr">
        <is>
          <t>Marketing</t>
        </is>
      </c>
      <c r="D7" s="8" t="n">
        <v>5</v>
      </c>
      <c r="E7" s="24" t="n">
        <v>46118</v>
      </c>
      <c r="F7" s="24" t="n">
        <v>46122</v>
      </c>
      <c r="G7" s="8" t="inlineStr">
        <is>
          <t>Approved</t>
        </is>
      </c>
      <c r="H7" s="10">
        <f>IF(COUNTIFS(C$2:C$11,C7,G$2:G$11,"Approved")&gt;1,"Check overlap","")</f>
        <v/>
      </c>
      <c r="I7" s="2" t="inlineStr">
        <is>
          <t>Amelia Jones</t>
        </is>
      </c>
      <c r="J7" s="2" t="inlineStr">
        <is>
          <t>Easter break</t>
        </is>
      </c>
    </row>
    <row r="8">
      <c r="A8" s="2" t="inlineStr">
        <is>
          <t>April 2026</t>
        </is>
      </c>
      <c r="B8" s="2" t="inlineStr">
        <is>
          <t>George Wilson</t>
        </is>
      </c>
      <c r="C8" s="2" t="inlineStr">
        <is>
          <t>Operations</t>
        </is>
      </c>
      <c r="D8" s="6" t="n">
        <v>3</v>
      </c>
      <c r="E8" s="24" t="n">
        <v>46132</v>
      </c>
      <c r="F8" s="24" t="n">
        <v>46134</v>
      </c>
      <c r="G8" s="6" t="inlineStr">
        <is>
          <t>Rejected</t>
        </is>
      </c>
      <c r="H8" s="9">
        <f>IF(COUNTIFS(C$2:C$11,C8,G$2:G$11,"Approved")&gt;1,"Check overlap","")</f>
        <v/>
      </c>
      <c r="I8" s="2" t="inlineStr">
        <is>
          <t>Harry Taylor</t>
        </is>
      </c>
      <c r="J8" s="2" t="inlineStr">
        <is>
          <t>Coverage issue</t>
        </is>
      </c>
    </row>
    <row r="9">
      <c r="A9" s="2" t="inlineStr">
        <is>
          <t>May 2026</t>
        </is>
      </c>
      <c r="B9" s="2" t="inlineStr">
        <is>
          <t>Isla Martin</t>
        </is>
      </c>
      <c r="C9" s="2" t="inlineStr">
        <is>
          <t>Customer Service</t>
        </is>
      </c>
      <c r="D9" s="8" t="n">
        <v>5</v>
      </c>
      <c r="E9" s="24" t="n">
        <v>46160</v>
      </c>
      <c r="F9" s="24" t="n">
        <v>46164</v>
      </c>
      <c r="G9" s="8" t="inlineStr">
        <is>
          <t>Approved</t>
        </is>
      </c>
      <c r="H9" s="10">
        <f>IF(COUNTIFS(C$2:C$11,C9,G$2:G$11,"Approved")&gt;1,"Check overlap","")</f>
        <v/>
      </c>
      <c r="I9" s="2" t="inlineStr">
        <is>
          <t>Emily Brown</t>
        </is>
      </c>
      <c r="J9" s="2" t="inlineStr">
        <is>
          <t>Holiday</t>
        </is>
      </c>
    </row>
    <row r="10">
      <c r="A10" s="2" t="inlineStr">
        <is>
          <t>June 2026</t>
        </is>
      </c>
      <c r="B10" s="2" t="inlineStr">
        <is>
          <t>Charlie Clark</t>
        </is>
      </c>
      <c r="C10" s="2" t="inlineStr">
        <is>
          <t>Sales</t>
        </is>
      </c>
      <c r="D10" s="6" t="n">
        <v>5</v>
      </c>
      <c r="E10" s="24" t="n">
        <v>46188</v>
      </c>
      <c r="F10" s="24" t="n">
        <v>46192</v>
      </c>
      <c r="G10" s="6" t="inlineStr">
        <is>
          <t>Pending</t>
        </is>
      </c>
      <c r="H10" s="9">
        <f>IF(COUNTIFS(C$2:C$11,C10,G$2:G$11,"Approved")&gt;1,"Check overlap","")</f>
        <v/>
      </c>
      <c r="I10" s="2" t="inlineStr">
        <is>
          <t>TBC</t>
        </is>
      </c>
      <c r="J10" s="2" t="inlineStr">
        <is>
          <t>Summer leave</t>
        </is>
      </c>
    </row>
    <row r="11">
      <c r="A11" s="2" t="inlineStr">
        <is>
          <t>July 2026</t>
        </is>
      </c>
      <c r="B11" s="2" t="inlineStr">
        <is>
          <t>Grace Hall</t>
        </is>
      </c>
      <c r="C11" s="2" t="inlineStr">
        <is>
          <t>Finance</t>
        </is>
      </c>
      <c r="D11" s="8" t="n">
        <v>2</v>
      </c>
      <c r="E11" s="24" t="n">
        <v>46216</v>
      </c>
      <c r="F11" s="24" t="n">
        <v>46217</v>
      </c>
      <c r="G11" s="8" t="inlineStr">
        <is>
          <t>Approved</t>
        </is>
      </c>
      <c r="H11" s="10">
        <f>IF(COUNTIFS(C$2:C$11,C11,G$2:G$11,"Approved")&gt;1,"Check overlap","")</f>
        <v/>
      </c>
      <c r="I11" s="2" t="inlineStr">
        <is>
          <t>George Wilson</t>
        </is>
      </c>
      <c r="J11" s="2" t="inlineStr">
        <is>
          <t>Personal appointment</t>
        </is>
      </c>
    </row>
  </sheetData>
  <conditionalFormatting sqref="G2:G11">
    <cfRule type="expression" priority="1" dxfId="0" stopIfTrue="1">
      <formula>G2="Approved"</formula>
    </cfRule>
    <cfRule type="expression" priority="2" dxfId="1" stopIfTrue="1">
      <formula>G2="Rejected"</formula>
    </cfRule>
    <cfRule type="expression" priority="3" dxfId="2" stopIfTrue="1">
      <formula>G2="Pending"</formula>
    </cfRule>
  </conditionalFormatting>
  <conditionalFormatting sqref="H2:H11">
    <cfRule type="expression" priority="4" dxfId="1" stopIfTrue="1">
      <formula>H2="Check overlap"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 ht="36" customHeight="1">
      <c r="A1" s="11" t="inlineStr">
        <is>
          <t>Staff Holiday Planner — Dashboard</t>
        </is>
      </c>
      <c r="B1" s="25" t="n"/>
      <c r="C1" s="25" t="n"/>
      <c r="D1" s="25" t="n"/>
      <c r="E1" s="25" t="n"/>
      <c r="F1" s="26" t="n"/>
    </row>
    <row r="2"/>
    <row r="3" ht="22" customHeight="1">
      <c r="A3" s="1" t="inlineStr">
        <is>
          <t>Summary Statistics</t>
        </is>
      </c>
      <c r="B3" s="25" t="n"/>
      <c r="C3" s="25" t="n"/>
      <c r="D3" s="25" t="n"/>
      <c r="E3" s="25" t="n"/>
      <c r="F3" s="26" t="n"/>
    </row>
    <row r="4" ht="22" customHeight="1">
      <c r="A4" s="12" t="inlineStr">
        <is>
          <t>Total Requests</t>
        </is>
      </c>
      <c r="B4" s="13">
        <f>COUNTA('Holiday Requests'!A2:A11)</f>
        <v/>
      </c>
    </row>
    <row r="5" ht="22" customHeight="1">
      <c r="A5" s="12" t="inlineStr">
        <is>
          <t>Approved Requests</t>
        </is>
      </c>
      <c r="B5" s="13">
        <f>COUNTIF('Holiday Requests'!M2:M11,"Approved")</f>
        <v/>
      </c>
    </row>
    <row r="6" ht="22" customHeight="1">
      <c r="A6" s="12" t="inlineStr">
        <is>
          <t>Pending Requests</t>
        </is>
      </c>
      <c r="B6" s="13">
        <f>COUNTIF('Holiday Requests'!M2:M11,"Pending")</f>
        <v/>
      </c>
    </row>
    <row r="7" ht="22" customHeight="1">
      <c r="A7" s="12" t="inlineStr">
        <is>
          <t>Rejected Requests</t>
        </is>
      </c>
      <c r="B7" s="13">
        <f>COUNTIF('Holiday Requests'!M2:M11,"Rejected")</f>
        <v/>
      </c>
    </row>
    <row r="8" ht="22" customHeight="1">
      <c r="A8" s="12" t="inlineStr">
        <is>
          <t>Total Leave Days Approved</t>
        </is>
      </c>
      <c r="B8" s="13">
        <f>SUMIF('Holiday Requests'!M2:M11,"Approved",'Holiday Requests'!I2:I11)</f>
        <v/>
      </c>
    </row>
    <row r="9" ht="22" customHeight="1">
      <c r="A9" s="12" t="inlineStr">
        <is>
          <t>Average Leave Days / Request</t>
        </is>
      </c>
      <c r="B9" s="13">
        <f>IFERROR(AVERAGE('Holiday Requests'!I2:I11),0)</f>
        <v/>
      </c>
    </row>
    <row r="10" ht="22" customHeight="1">
      <c r="A10" s="12" t="inlineStr">
        <is>
          <t>Approval Rate (%)</t>
        </is>
      </c>
      <c r="B10" s="27">
        <f>IFERROR(COUNTIF('Holiday Requests'!M2:M11,"Approved")/COUNTA('Holiday Requests'!A2:A11)*100,0)</f>
        <v/>
      </c>
    </row>
    <row r="11" ht="22" customHeight="1">
      <c r="A11" s="12" t="inlineStr">
        <is>
          <t>Employees with &lt;5 Days Left</t>
        </is>
      </c>
      <c r="B11" s="13">
        <f>COUNTIF('Holiday Requests'!L2:L11,"&lt;5")</f>
        <v/>
      </c>
    </row>
    <row r="12"/>
    <row r="13" ht="22" customHeight="1">
      <c r="A13" s="1" t="inlineStr">
        <is>
          <t>Department Leave Breakdown</t>
        </is>
      </c>
      <c r="B13" s="25" t="n"/>
      <c r="C13" s="25" t="n"/>
      <c r="D13" s="25" t="n"/>
      <c r="E13" s="25" t="n"/>
      <c r="F13" s="26" t="n"/>
    </row>
    <row r="14">
      <c r="A14" s="15" t="inlineStr">
        <is>
          <t>Department</t>
        </is>
      </c>
      <c r="B14" s="15" t="inlineStr">
        <is>
          <t>Total Requests</t>
        </is>
      </c>
      <c r="C14" s="15" t="inlineStr">
        <is>
          <t>Approved</t>
        </is>
      </c>
      <c r="D14" s="15" t="inlineStr">
        <is>
          <t>Pending</t>
        </is>
      </c>
      <c r="E14" s="15" t="inlineStr">
        <is>
          <t>Rejected</t>
        </is>
      </c>
      <c r="F14" s="15" t="inlineStr">
        <is>
          <t>Total Days</t>
        </is>
      </c>
    </row>
    <row r="15" ht="20" customHeight="1">
      <c r="A15" s="10" t="inlineStr">
        <is>
          <t>Sales</t>
        </is>
      </c>
      <c r="B15" s="8">
        <f>COUNTIF('Holiday Requests'!C$2:C$11,A15)</f>
        <v/>
      </c>
      <c r="C15" s="8">
        <f>COUNTIFS('Holiday Requests'!C$2:C$11,A15,'Holiday Requests'!M$2:M$11,"Approved")</f>
        <v/>
      </c>
      <c r="D15" s="8">
        <f>COUNTIFS('Holiday Requests'!C$2:C$11,A15,'Holiday Requests'!M$2:M$11,"Pending")</f>
        <v/>
      </c>
      <c r="E15" s="8">
        <f>COUNTIFS('Holiday Requests'!C$2:C$11,A15,'Holiday Requests'!M$2:M$11,"Rejected")</f>
        <v/>
      </c>
      <c r="F15" s="8">
        <f>IFERROR(SUMIFS('Holiday Requests'!I$2:I$11,'Holiday Requests'!C$2:C$11,A15,'Holiday Requests'!M$2:M$11,"Approved"),0)</f>
        <v/>
      </c>
    </row>
    <row r="16" ht="20" customHeight="1">
      <c r="A16" s="9" t="inlineStr">
        <is>
          <t>Finance</t>
        </is>
      </c>
      <c r="B16" s="6">
        <f>COUNTIF('Holiday Requests'!C$2:C$11,A16)</f>
        <v/>
      </c>
      <c r="C16" s="6">
        <f>COUNTIFS('Holiday Requests'!C$2:C$11,A16,'Holiday Requests'!M$2:M$11,"Approved")</f>
        <v/>
      </c>
      <c r="D16" s="6">
        <f>COUNTIFS('Holiday Requests'!C$2:C$11,A16,'Holiday Requests'!M$2:M$11,"Pending")</f>
        <v/>
      </c>
      <c r="E16" s="6">
        <f>COUNTIFS('Holiday Requests'!C$2:C$11,A16,'Holiday Requests'!M$2:M$11,"Rejected")</f>
        <v/>
      </c>
      <c r="F16" s="6">
        <f>IFERROR(SUMIFS('Holiday Requests'!I$2:I$11,'Holiday Requests'!C$2:C$11,A16,'Holiday Requests'!M$2:M$11,"Approved"),0)</f>
        <v/>
      </c>
    </row>
    <row r="17" ht="20" customHeight="1">
      <c r="A17" s="10" t="inlineStr">
        <is>
          <t>Operations</t>
        </is>
      </c>
      <c r="B17" s="8">
        <f>COUNTIF('Holiday Requests'!C$2:C$11,A17)</f>
        <v/>
      </c>
      <c r="C17" s="8">
        <f>COUNTIFS('Holiday Requests'!C$2:C$11,A17,'Holiday Requests'!M$2:M$11,"Approved")</f>
        <v/>
      </c>
      <c r="D17" s="8">
        <f>COUNTIFS('Holiday Requests'!C$2:C$11,A17,'Holiday Requests'!M$2:M$11,"Pending")</f>
        <v/>
      </c>
      <c r="E17" s="8">
        <f>COUNTIFS('Holiday Requests'!C$2:C$11,A17,'Holiday Requests'!M$2:M$11,"Rejected")</f>
        <v/>
      </c>
      <c r="F17" s="8">
        <f>IFERROR(SUMIFS('Holiday Requests'!I$2:I$11,'Holiday Requests'!C$2:C$11,A17,'Holiday Requests'!M$2:M$11,"Approved"),0)</f>
        <v/>
      </c>
    </row>
    <row r="18" ht="20" customHeight="1">
      <c r="A18" s="9" t="inlineStr">
        <is>
          <t>HR</t>
        </is>
      </c>
      <c r="B18" s="6">
        <f>COUNTIF('Holiday Requests'!C$2:C$11,A18)</f>
        <v/>
      </c>
      <c r="C18" s="6">
        <f>COUNTIFS('Holiday Requests'!C$2:C$11,A18,'Holiday Requests'!M$2:M$11,"Approved")</f>
        <v/>
      </c>
      <c r="D18" s="6">
        <f>COUNTIFS('Holiday Requests'!C$2:C$11,A18,'Holiday Requests'!M$2:M$11,"Pending")</f>
        <v/>
      </c>
      <c r="E18" s="6">
        <f>COUNTIFS('Holiday Requests'!C$2:C$11,A18,'Holiday Requests'!M$2:M$11,"Rejected")</f>
        <v/>
      </c>
      <c r="F18" s="6">
        <f>IFERROR(SUMIFS('Holiday Requests'!I$2:I$11,'Holiday Requests'!C$2:C$11,A18,'Holiday Requests'!M$2:M$11,"Approved"),0)</f>
        <v/>
      </c>
    </row>
    <row r="19" ht="20" customHeight="1">
      <c r="A19" s="10" t="inlineStr">
        <is>
          <t>IT</t>
        </is>
      </c>
      <c r="B19" s="8">
        <f>COUNTIF('Holiday Requests'!C$2:C$11,A19)</f>
        <v/>
      </c>
      <c r="C19" s="8">
        <f>COUNTIFS('Holiday Requests'!C$2:C$11,A19,'Holiday Requests'!M$2:M$11,"Approved")</f>
        <v/>
      </c>
      <c r="D19" s="8">
        <f>COUNTIFS('Holiday Requests'!C$2:C$11,A19,'Holiday Requests'!M$2:M$11,"Pending")</f>
        <v/>
      </c>
      <c r="E19" s="8">
        <f>COUNTIFS('Holiday Requests'!C$2:C$11,A19,'Holiday Requests'!M$2:M$11,"Rejected")</f>
        <v/>
      </c>
      <c r="F19" s="8">
        <f>IFERROR(SUMIFS('Holiday Requests'!I$2:I$11,'Holiday Requests'!C$2:C$11,A19,'Holiday Requests'!M$2:M$11,"Approved"),0)</f>
        <v/>
      </c>
    </row>
    <row r="20" ht="20" customHeight="1">
      <c r="A20" s="9" t="inlineStr">
        <is>
          <t>Marketing</t>
        </is>
      </c>
      <c r="B20" s="6">
        <f>COUNTIF('Holiday Requests'!C$2:C$11,A20)</f>
        <v/>
      </c>
      <c r="C20" s="6">
        <f>COUNTIFS('Holiday Requests'!C$2:C$11,A20,'Holiday Requests'!M$2:M$11,"Approved")</f>
        <v/>
      </c>
      <c r="D20" s="6">
        <f>COUNTIFS('Holiday Requests'!C$2:C$11,A20,'Holiday Requests'!M$2:M$11,"Pending")</f>
        <v/>
      </c>
      <c r="E20" s="6">
        <f>COUNTIFS('Holiday Requests'!C$2:C$11,A20,'Holiday Requests'!M$2:M$11,"Rejected")</f>
        <v/>
      </c>
      <c r="F20" s="6">
        <f>IFERROR(SUMIFS('Holiday Requests'!I$2:I$11,'Holiday Requests'!C$2:C$11,A20,'Holiday Requests'!M$2:M$11,"Approved"),0)</f>
        <v/>
      </c>
    </row>
    <row r="21" ht="20" customHeight="1">
      <c r="A21" s="10" t="inlineStr">
        <is>
          <t>Customer Service</t>
        </is>
      </c>
      <c r="B21" s="8">
        <f>COUNTIF('Holiday Requests'!C$2:C$11,A21)</f>
        <v/>
      </c>
      <c r="C21" s="8">
        <f>COUNTIFS('Holiday Requests'!C$2:C$11,A21,'Holiday Requests'!M$2:M$11,"Approved")</f>
        <v/>
      </c>
      <c r="D21" s="8">
        <f>COUNTIFS('Holiday Requests'!C$2:C$11,A21,'Holiday Requests'!M$2:M$11,"Pending")</f>
        <v/>
      </c>
      <c r="E21" s="8">
        <f>COUNTIFS('Holiday Requests'!C$2:C$11,A21,'Holiday Requests'!M$2:M$11,"Rejected")</f>
        <v/>
      </c>
      <c r="F21" s="8">
        <f>IFERROR(SUMIFS('Holiday Requests'!I$2:I$11,'Holiday Requests'!C$2:C$11,A21,'Holiday Requests'!M$2:M$11,"Approved"),0)</f>
        <v/>
      </c>
    </row>
    <row r="22"/>
    <row r="23">
      <c r="A23" s="6" t="inlineStr">
        <is>
          <t>Approved</t>
        </is>
      </c>
      <c r="B23" s="6">
        <f>COUNTIF('Holiday Requests'!M2:M11,"Approved")</f>
        <v/>
      </c>
    </row>
    <row r="24">
      <c r="A24" s="6" t="inlineStr">
        <is>
          <t>Pending</t>
        </is>
      </c>
      <c r="B24" s="6">
        <f>COUNTIF('Holiday Requests'!M2:M11,"Pending")</f>
        <v/>
      </c>
    </row>
    <row r="25">
      <c r="A25" s="6" t="inlineStr">
        <is>
          <t>Rejected</t>
        </is>
      </c>
      <c r="B25" s="6">
        <f>COUNTIF('Holiday Requests'!M2:M11,"Rejected")</f>
        <v/>
      </c>
    </row>
  </sheetData>
  <mergeCells count="3">
    <mergeCell ref="A1:F1"/>
    <mergeCell ref="A3:F3"/>
    <mergeCell ref="A13:F1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36" customHeight="1">
      <c r="A1" s="11" t="inlineStr">
        <is>
          <t>Staff Holiday Planner Template — User Guide</t>
        </is>
      </c>
      <c r="B1" s="26" t="n"/>
    </row>
    <row r="2"/>
    <row r="3" ht="24" customHeight="1">
      <c r="A3" s="16" t="inlineStr">
        <is>
          <t>Sheet 1: Holiday Requests — How to Enter Data</t>
        </is>
      </c>
      <c r="B3" s="26" t="n"/>
    </row>
    <row r="4" ht="20" customHeight="1">
      <c r="A4" s="12" t="inlineStr">
        <is>
          <t>Request ID</t>
        </is>
      </c>
      <c r="B4" s="17" t="inlineStr">
        <is>
          <t>Enter a unique ID, e.g. HR-011. Used to track each leave request.</t>
        </is>
      </c>
    </row>
    <row r="5" ht="20" customHeight="1">
      <c r="A5" s="18" t="inlineStr">
        <is>
          <t>Employee Name</t>
        </is>
      </c>
      <c r="B5" s="19" t="inlineStr">
        <is>
          <t>Full name of the employee. Used in SUMIF formulas to total days per person.</t>
        </is>
      </c>
    </row>
    <row r="6" ht="20" customHeight="1">
      <c r="A6" s="12" t="inlineStr">
        <is>
          <t>Department</t>
        </is>
      </c>
      <c r="B6" s="17" t="inlineStr">
        <is>
          <t>Employee's department (Sales, Finance, HR, etc.).</t>
        </is>
      </c>
    </row>
    <row r="7" ht="20" customHeight="1">
      <c r="A7" s="18" t="inlineStr">
        <is>
          <t>Location</t>
        </is>
      </c>
      <c r="B7" s="19" t="inlineStr">
        <is>
          <t>Office or city where the employee is based.</t>
        </is>
      </c>
    </row>
    <row r="8" ht="20" customHeight="1">
      <c r="A8" s="12" t="inlineStr">
        <is>
          <t>Job Title</t>
        </is>
      </c>
      <c r="B8" s="17" t="inlineStr">
        <is>
          <t>Employee's current job title.</t>
        </is>
      </c>
    </row>
    <row r="9" ht="20" customHeight="1">
      <c r="A9" s="18" t="inlineStr">
        <is>
          <t>Leave Type</t>
        </is>
      </c>
      <c r="B9" s="19" t="inlineStr">
        <is>
          <t>Annual Leave / Sick Leave / Unpaid Leave / Compassionate Leave.</t>
        </is>
      </c>
    </row>
    <row r="10" ht="20" customHeight="1">
      <c r="A10" s="12" t="inlineStr">
        <is>
          <t>Start Date</t>
        </is>
      </c>
      <c r="B10" s="17" t="inlineStr">
        <is>
          <t>Enter in DD/MM/YYYY format. First day of leave (inclusive).</t>
        </is>
      </c>
    </row>
    <row r="11" ht="20" customHeight="1">
      <c r="A11" s="18" t="inlineStr">
        <is>
          <t>End Date</t>
        </is>
      </c>
      <c r="B11" s="19" t="inlineStr">
        <is>
          <t>Enter in DD/MM/YYYY format. Last day of leave (inclusive).</t>
        </is>
      </c>
    </row>
    <row r="12" ht="20" customHeight="1">
      <c r="A12" s="12" t="inlineStr">
        <is>
          <t>Working Days Requested</t>
        </is>
      </c>
      <c r="B12" s="17" t="inlineStr">
        <is>
          <t>Auto-calculated via NETWORKDAYS — excludes weekends automatically.</t>
        </is>
      </c>
    </row>
    <row r="13" ht="20" customHeight="1">
      <c r="A13" s="18" t="inlineStr">
        <is>
          <t>Annual Leave Entitlement</t>
        </is>
      </c>
      <c r="B13" s="19" t="inlineStr">
        <is>
          <t>Total contractual leave days for the year. UK statutory minimum is 28 days (5.6 weeks).</t>
        </is>
      </c>
    </row>
    <row r="14" ht="20" customHeight="1">
      <c r="A14" s="12" t="inlineStr">
        <is>
          <t>Days Taken to Date</t>
        </is>
      </c>
      <c r="B14" s="17" t="inlineStr">
        <is>
          <t>Auto-calculated via SUMIF — totals all working days requested by that employee.</t>
        </is>
      </c>
    </row>
    <row r="15" ht="20" customHeight="1">
      <c r="A15" s="18" t="inlineStr">
        <is>
          <t>Days Remaining</t>
        </is>
      </c>
      <c r="B15" s="19" t="inlineStr">
        <is>
          <t>Auto-calculated: Entitlement minus Days Taken. Green = 5+ days, Red = below 5.</t>
        </is>
      </c>
    </row>
    <row r="16" ht="20" customHeight="1">
      <c r="A16" s="12" t="inlineStr">
        <is>
          <t>Approval Status</t>
        </is>
      </c>
      <c r="B16" s="17" t="inlineStr">
        <is>
          <t>Auto-populated from Approved By / Approval Date fields. Override manually if needed.</t>
        </is>
      </c>
    </row>
    <row r="17" ht="20" customHeight="1">
      <c r="A17" s="18" t="inlineStr">
        <is>
          <t>Approved By</t>
        </is>
      </c>
      <c r="B17" s="19" t="inlineStr">
        <is>
          <t>Name of the approving manager. Leave blank if pending.</t>
        </is>
      </c>
    </row>
    <row r="18" ht="20" customHeight="1">
      <c r="A18" s="12" t="inlineStr">
        <is>
          <t>Approval Date</t>
        </is>
      </c>
      <c r="B18" s="17" t="inlineStr">
        <is>
          <t>Date approval was given. Leave blank if pending (DD/MM/YYYY).</t>
        </is>
      </c>
    </row>
    <row r="19" ht="20" customHeight="1">
      <c r="A19" s="18" t="inlineStr">
        <is>
          <t>Notes</t>
        </is>
      </c>
      <c r="B19" s="19" t="inlineStr">
        <is>
          <t>Any additional information, e.g. reason for leave or coverage arrangements.</t>
        </is>
      </c>
    </row>
    <row r="20"/>
    <row r="21" ht="24" customHeight="1">
      <c r="A21" s="16" t="inlineStr">
        <is>
          <t>Sheet 2: Team Calendar — Planning View</t>
        </is>
      </c>
      <c r="B21" s="26" t="n"/>
    </row>
    <row r="22" ht="20" customHeight="1">
      <c r="A22" s="12" t="inlineStr">
        <is>
          <t>Month</t>
        </is>
      </c>
      <c r="B22" s="17" t="inlineStr">
        <is>
          <t>Calendar month for the leave period, e.g. 'April 2026'.</t>
        </is>
      </c>
    </row>
    <row r="23" ht="20" customHeight="1">
      <c r="A23" s="18" t="inlineStr">
        <is>
          <t>Approved Leave Days</t>
        </is>
      </c>
      <c r="B23" s="19" t="inlineStr">
        <is>
          <t>Number of approved leave days for this entry (linked to Holiday Requests).</t>
        </is>
      </c>
    </row>
    <row r="24" ht="20" customHeight="1">
      <c r="A24" s="12" t="inlineStr">
        <is>
          <t>Overlap Warning</t>
        </is>
      </c>
      <c r="B24" s="17" t="inlineStr">
        <is>
          <t>Shows 'Check overlap' if another employee in the same department has approved leave.</t>
        </is>
      </c>
    </row>
    <row r="25" ht="20" customHeight="1">
      <c r="A25" s="18" t="inlineStr">
        <is>
          <t>Status</t>
        </is>
      </c>
      <c r="B25" s="19" t="inlineStr">
        <is>
          <t>Current status: Approved / Pending / Rejected / Cancelled.</t>
        </is>
      </c>
    </row>
    <row r="26" ht="20" customHeight="1">
      <c r="A26" s="12" t="inlineStr">
        <is>
          <t>Bar Chart</t>
        </is>
      </c>
      <c r="B26" s="17" t="inlineStr">
        <is>
          <t>Shows approved leave days per employee — useful for planning team coverage.</t>
        </is>
      </c>
    </row>
    <row r="27"/>
    <row r="28" ht="24" customHeight="1">
      <c r="A28" s="16" t="inlineStr">
        <is>
          <t>Sheet 3: Dashboard — Management Summary</t>
        </is>
      </c>
      <c r="B28" s="26" t="n"/>
    </row>
    <row r="29" ht="20" customHeight="1">
      <c r="A29" s="18" t="inlineStr">
        <is>
          <t>Summary Statistics</t>
        </is>
      </c>
      <c r="B29" s="19" t="inlineStr">
        <is>
          <t>Auto-calculated KPIs: total requests, approved/pending/rejected counts, approval rate.</t>
        </is>
      </c>
    </row>
    <row r="30" ht="20" customHeight="1">
      <c r="A30" s="12" t="inlineStr">
        <is>
          <t>Department Breakdown</t>
        </is>
      </c>
      <c r="B30" s="17" t="inlineStr">
        <is>
          <t>COUNTIFS and SUMIFS totals grouped by department.</t>
        </is>
      </c>
    </row>
    <row r="31" ht="20" customHeight="1">
      <c r="A31" s="18" t="inlineStr">
        <is>
          <t>Pie Chart</t>
        </is>
      </c>
      <c r="B31" s="19" t="inlineStr">
        <is>
          <t>Visual split of Approved / Pending / Rejected requests.</t>
        </is>
      </c>
    </row>
    <row r="32" ht="20" customHeight="1">
      <c r="A32" s="12" t="inlineStr">
        <is>
          <t>Column Chart</t>
        </is>
      </c>
      <c r="B32" s="17" t="inlineStr">
        <is>
          <t>Total approved leave days by department — helps identify busy departments.</t>
        </is>
      </c>
    </row>
    <row r="33"/>
    <row r="34" ht="24" customHeight="1">
      <c r="A34" s="16" t="inlineStr">
        <is>
          <t>UK Holiday Entitlement — Key Rules</t>
        </is>
      </c>
      <c r="B34" s="26" t="n"/>
    </row>
    <row r="35" ht="36" customHeight="1">
      <c r="A35" s="20" t="inlineStr">
        <is>
          <t>Statutory Entitlement</t>
        </is>
      </c>
      <c r="B35" s="21" t="inlineStr">
        <is>
          <t>UK workers are entitled to 5.6 weeks' paid holiday per year (28 days for a full-time 5-day week worker). Part-time workers receive a pro-rata equivalent.</t>
        </is>
      </c>
    </row>
    <row r="36" ht="36" customHeight="1">
      <c r="A36" s="22" t="inlineStr">
        <is>
          <t>Bank Holidays</t>
        </is>
      </c>
      <c r="B36" s="23" t="inlineStr">
        <is>
          <t>Employers may include bank holidays within the 28-day statutory entitlement. England &amp; Wales has 8 bank holidays; Scotland has 9; Northern Ireland has 10.</t>
        </is>
      </c>
    </row>
    <row r="37" ht="36" customHeight="1">
      <c r="A37" s="20" t="inlineStr">
        <is>
          <t>Carry-Over</t>
        </is>
      </c>
      <c r="B37" s="21" t="inlineStr">
        <is>
          <t>Under UK law, workers may carry over up to 4 weeks' leave if they were unable to take it due to illness or family leave. Check your organisation's carry-over policy.</t>
        </is>
      </c>
    </row>
    <row r="38" ht="36" customHeight="1">
      <c r="A38" s="22" t="inlineStr">
        <is>
          <t>Notice Period</t>
        </is>
      </c>
      <c r="B38" s="23" t="inlineStr">
        <is>
          <t>Employees should give at least twice the length of leave as notice (e.g. 2 weeks' notice for 1 week's leave), unless the contract states otherwise.</t>
        </is>
      </c>
    </row>
    <row r="39" ht="36" customHeight="1">
      <c r="A39" s="20" t="inlineStr">
        <is>
          <t>Approval Workflow</t>
        </is>
      </c>
      <c r="B39" s="21" t="inlineStr">
        <is>
          <t>1) Employee submits request → 2) Line manager reviews → 3) Manager approves or rejects → 4) HR records outcome. All requests should be documented.</t>
        </is>
      </c>
    </row>
    <row r="40" ht="36" customHeight="1">
      <c r="A40" s="22" t="inlineStr">
        <is>
          <t>Date Format Reminder</t>
        </is>
      </c>
      <c r="B40" s="23" t="inlineStr">
        <is>
          <t>Always enter dates as DD/MM/YYYY. The template is formatted for UK date display.</t>
        </is>
      </c>
    </row>
    <row r="41" ht="36" customHeight="1">
      <c r="A41" s="20" t="inlineStr">
        <is>
          <t>Sick Leave</t>
        </is>
      </c>
      <c r="B41" s="21" t="inlineStr">
        <is>
          <t>Sick leave does not typically count against annual leave entitlement. Statutory Sick Pay (SSP) applies from day 4 of illness. Record separately using Leave Type = 'Sick Leave'.</t>
        </is>
      </c>
    </row>
    <row r="42" ht="36" customHeight="1">
      <c r="A42" s="22" t="inlineStr">
        <is>
          <t>Unpaid Leave</t>
        </is>
      </c>
      <c r="B42" s="23" t="inlineStr">
        <is>
          <t>Unpaid leave is at the employer's discretion. Record using Leave Type = 'Unpaid Leave'. Adjust payroll accordingly and note in the Notes column.</t>
        </is>
      </c>
    </row>
  </sheetData>
  <mergeCells count="5">
    <mergeCell ref="A1:B1"/>
    <mergeCell ref="A3:B3"/>
    <mergeCell ref="A21:B21"/>
    <mergeCell ref="A28:B28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2026-06-16T16:13:31Z</dcterms:created>
  <dcterms:modified xmlns:dcterms="http://purl.org/dc/terms/" xmlns:xsi="http://www.w3.org/2001/XMLSchema-instance" xsi:type="dcterms:W3CDTF">2026-06-16T16:13:31Z</dcterms:modified>
</cp:coreProperties>
</file>