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sk List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£#,##0.00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E293B"/>
      <sz val="14"/>
    </font>
    <font>
      <name val="Calibri"/>
      <b val="1"/>
      <sz val="10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center" vertical="center"/>
    </xf>
    <xf numFmtId="1" fontId="2" fillId="3" borderId="1" applyAlignment="1" pivotButton="0" quotePrefix="0" xfId="0">
      <alignment horizontal="center" vertical="center"/>
    </xf>
    <xf numFmtId="9" fontId="2" fillId="3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center" vertical="center"/>
    </xf>
    <xf numFmtId="9" fontId="2" fillId="0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 wrapText="1"/>
    </xf>
    <xf numFmtId="0" fontId="1" fillId="5" borderId="0" pivotButton="0" quotePrefix="0" xfId="0"/>
    <xf numFmtId="0" fontId="0" fillId="5" borderId="0" pivotButton="0" quotePrefix="0" xfId="0"/>
    <xf numFmtId="0" fontId="4" fillId="3" borderId="1" pivotButton="0" quotePrefix="0" xfId="0"/>
    <xf numFmtId="0" fontId="2" fillId="0" borderId="1" pivotButton="0" quotePrefix="0" xfId="0"/>
    <xf numFmtId="0" fontId="2" fillId="0" borderId="1" applyAlignment="1" pivotButton="0" quotePrefix="0" xfId="0">
      <alignment horizontal="center" vertical="center"/>
    </xf>
    <xf numFmtId="0" fontId="4" fillId="0" borderId="1" pivotButton="0" quotePrefix="0" xfId="0"/>
    <xf numFmtId="165" fontId="2" fillId="3" borderId="1" applyAlignment="1" pivotButton="0" quotePrefix="0" xfId="0">
      <alignment horizontal="center" vertical="center"/>
    </xf>
    <xf numFmtId="0" fontId="2" fillId="3" borderId="1" pivotButton="0" quotePrefix="0" xfId="0"/>
    <xf numFmtId="0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4" fillId="0" borderId="0" pivotButton="0" quotePrefix="0" xfId="0"/>
    <xf numFmtId="0" fontId="2" fillId="0" borderId="0" pivotButton="0" quotePrefix="0" xfId="0"/>
    <xf numFmtId="165" fontId="2" fillId="0" borderId="0" pivotButton="0" quotePrefix="0" xfId="0"/>
    <xf numFmtId="0" fontId="4" fillId="3" borderId="1" applyAlignment="1" pivotButton="0" quotePrefix="0" xfId="0">
      <alignment vertical="top"/>
    </xf>
    <xf numFmtId="0" fontId="2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/>
    </xf>
    <xf numFmtId="0" fontId="2" fillId="0" borderId="1" applyAlignment="1" pivotButton="0" quotePrefix="0" xfId="0">
      <alignment vertical="top" wrapText="1"/>
    </xf>
    <xf numFmtId="164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center" vertical="center"/>
    </xf>
    <xf numFmtId="165" fontId="2" fillId="0" borderId="0" pivotButton="0" quotePrefix="0" xfId="0"/>
  </cellXfs>
  <cellStyles count="1">
    <cellStyle name="Normal" xfId="0" builtinId="0" hidden="0"/>
  </cellStyles>
  <dxfs count="3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Tasks by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'Dashboard'!E2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'Dashboard'!$D$3:$D$6</f>
            </numRef>
          </cat>
          <val>
            <numRef>
              <f>'Dashboard'!$E$3:$E$6</f>
            </numRef>
          </val>
        </ser>
        <dLbls>
          <showVal val="1"/>
        </dLbls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Estimated Cost by Department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'Dashboard'!E22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'Dashboard'!$D$23:$D$30</f>
            </numRef>
          </cat>
          <val>
            <numRef>
              <f>'Dashboard'!$E$23:$E$30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Estimated Cost (£)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Tasks Assigned per Team Member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'Dashboard'!E8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'Dashboard'!$D$9:$D$17</f>
            </numRef>
          </cat>
          <val>
            <numRef>
              <f>'Dashboard'!$E$9:$E$17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8</col>
      <colOff>0</colOff>
      <row>1</row>
      <rowOff>0</rowOff>
    </from>
    <ext cx="36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18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19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32" customWidth="1" min="2" max="2"/>
    <col width="44" customWidth="1" min="3" max="3"/>
    <col width="13" customWidth="1" min="4" max="4"/>
    <col width="12" customWidth="1" min="5" max="5"/>
    <col width="20" customWidth="1" min="6" max="6"/>
    <col width="10" customWidth="1" min="7" max="7"/>
    <col width="12" customWidth="1" min="8" max="8"/>
    <col width="12" customWidth="1" min="9" max="9"/>
    <col width="12" customWidth="1" min="10" max="10"/>
    <col width="14" customWidth="1" min="11" max="11"/>
    <col width="13" customWidth="1" min="12" max="12"/>
    <col width="14" customWidth="1" min="13" max="13"/>
    <col width="12" customWidth="1" min="14" max="14"/>
    <col width="16" customWidth="1" min="15" max="15"/>
    <col width="42" customWidth="1" min="16" max="16"/>
  </cols>
  <sheetData>
    <row r="1" ht="30" customHeight="1">
      <c r="A1" s="1" t="inlineStr">
        <is>
          <t>Task ID</t>
        </is>
      </c>
      <c r="B1" s="1" t="inlineStr">
        <is>
          <t>Task Name</t>
        </is>
      </c>
      <c r="C1" s="1" t="inlineStr">
        <is>
          <t>Description</t>
        </is>
      </c>
      <c r="D1" s="1" t="inlineStr">
        <is>
          <t>Category</t>
        </is>
      </c>
      <c r="E1" s="1" t="inlineStr">
        <is>
          <t>Assigned To</t>
        </is>
      </c>
      <c r="F1" s="1" t="inlineStr">
        <is>
          <t>Department</t>
        </is>
      </c>
      <c r="G1" s="1" t="inlineStr">
        <is>
          <t>Priority</t>
        </is>
      </c>
      <c r="H1" s="1" t="inlineStr">
        <is>
          <t>Status</t>
        </is>
      </c>
      <c r="I1" s="1" t="inlineStr">
        <is>
          <t>Start Date</t>
        </is>
      </c>
      <c r="J1" s="1" t="inlineStr">
        <is>
          <t>Due Date</t>
        </is>
      </c>
      <c r="K1" s="1" t="inlineStr">
        <is>
          <t>Days Remaining</t>
        </is>
      </c>
      <c r="L1" s="1" t="inlineStr">
        <is>
          <t>Completion %</t>
        </is>
      </c>
      <c r="M1" s="1" t="inlineStr">
        <is>
          <t>Estimated Hours</t>
        </is>
      </c>
      <c r="N1" s="1" t="inlineStr">
        <is>
          <t>Actual Hours</t>
        </is>
      </c>
      <c r="O1" s="1" t="inlineStr">
        <is>
          <t>Estimated Cost (£)</t>
        </is>
      </c>
      <c r="P1" s="1" t="inlineStr">
        <is>
          <t>Notes</t>
        </is>
      </c>
    </row>
    <row r="2" ht="28" customHeight="1">
      <c r="A2" s="2" t="inlineStr">
        <is>
          <t>T-001</t>
        </is>
      </c>
      <c r="B2" s="3" t="inlineStr">
        <is>
          <t>Prepare monthly management accounts</t>
        </is>
      </c>
      <c r="C2" s="3" t="inlineStr">
        <is>
          <t>Compile July management accounts for review at the London office board meeting.</t>
        </is>
      </c>
      <c r="D2" s="2" t="inlineStr">
        <is>
          <t>Finance</t>
        </is>
      </c>
      <c r="E2" s="2" t="inlineStr">
        <is>
          <t>Amelia</t>
        </is>
      </c>
      <c r="F2" s="2" t="inlineStr">
        <is>
          <t>Finance (London)</t>
        </is>
      </c>
      <c r="G2" s="2" t="inlineStr">
        <is>
          <t>High</t>
        </is>
      </c>
      <c r="H2" s="2" t="inlineStr">
        <is>
          <t>In Progress</t>
        </is>
      </c>
      <c r="I2" s="31" t="n">
        <v>46223</v>
      </c>
      <c r="J2" s="31" t="n">
        <v>46239</v>
      </c>
      <c r="K2" s="5">
        <f>IF(H2="Complete",0,J2-TODAY())</f>
        <v/>
      </c>
      <c r="L2" s="6">
        <f>IF(H2="Complete",1,IF(H2="In Progress",0.5,0))</f>
        <v/>
      </c>
      <c r="M2" s="2" t="n">
        <v>12</v>
      </c>
      <c r="N2" s="2" t="n">
        <v>7</v>
      </c>
      <c r="O2" s="32" t="n">
        <v>450</v>
      </c>
      <c r="P2" s="3" t="inlineStr">
        <is>
          <t>Include revised cash-flow forecast for August.</t>
        </is>
      </c>
    </row>
    <row r="3" ht="28" customHeight="1">
      <c r="A3" s="2" t="inlineStr">
        <is>
          <t>T-002</t>
        </is>
      </c>
      <c r="B3" s="3" t="inlineStr">
        <is>
          <t>Review VAT records for quarterly return</t>
        </is>
      </c>
      <c r="C3" s="3" t="inlineStr">
        <is>
          <t>Check purchase and sales invoices ahead of the Q2 VAT return submission to HMRC.</t>
        </is>
      </c>
      <c r="D3" s="2" t="inlineStr">
        <is>
          <t>Finance</t>
        </is>
      </c>
      <c r="E3" s="2" t="inlineStr">
        <is>
          <t>Oliver</t>
        </is>
      </c>
      <c r="F3" s="2" t="inlineStr">
        <is>
          <t>Finance (Manchester)</t>
        </is>
      </c>
      <c r="G3" s="2" t="inlineStr">
        <is>
          <t>High</t>
        </is>
      </c>
      <c r="H3" s="2" t="inlineStr">
        <is>
          <t>Not Started</t>
        </is>
      </c>
      <c r="I3" s="31" t="n">
        <v>46231</v>
      </c>
      <c r="J3" s="31" t="n">
        <v>46241</v>
      </c>
      <c r="K3" s="8">
        <f>IF(H3="Complete",0,J3-TODAY())</f>
        <v/>
      </c>
      <c r="L3" s="9">
        <f>IF(H3="Complete",1,IF(H3="In Progress",0.5,0))</f>
        <v/>
      </c>
      <c r="M3" s="2" t="n">
        <v>8</v>
      </c>
      <c r="N3" s="2" t="n">
        <v>0</v>
      </c>
      <c r="O3" s="32" t="n">
        <v>320</v>
      </c>
      <c r="P3" s="3" t="inlineStr">
        <is>
          <t>Statutory deadline 07/08/2026.</t>
        </is>
      </c>
    </row>
    <row r="4" ht="28" customHeight="1">
      <c r="A4" s="2" t="inlineStr">
        <is>
          <t>T-003</t>
        </is>
      </c>
      <c r="B4" s="3" t="inlineStr">
        <is>
          <t>Update employee handbook</t>
        </is>
      </c>
      <c r="C4" s="3" t="inlineStr">
        <is>
          <t>Refresh flexible working and hybrid policies for the Birmingham team.</t>
        </is>
      </c>
      <c r="D4" s="2" t="inlineStr">
        <is>
          <t>HR</t>
        </is>
      </c>
      <c r="E4" s="2" t="inlineStr">
        <is>
          <t>Sophie</t>
        </is>
      </c>
      <c r="F4" s="2" t="inlineStr">
        <is>
          <t>HR (Birmingham)</t>
        </is>
      </c>
      <c r="G4" s="2" t="inlineStr">
        <is>
          <t>Medium</t>
        </is>
      </c>
      <c r="H4" s="2" t="inlineStr">
        <is>
          <t>In Progress</t>
        </is>
      </c>
      <c r="I4" s="31" t="n">
        <v>46218</v>
      </c>
      <c r="J4" s="31" t="n">
        <v>46246</v>
      </c>
      <c r="K4" s="5">
        <f>IF(H4="Complete",0,J4-TODAY())</f>
        <v/>
      </c>
      <c r="L4" s="6">
        <f>IF(H4="Complete",1,IF(H4="In Progress",0.5,0))</f>
        <v/>
      </c>
      <c r="M4" s="2" t="n">
        <v>10</v>
      </c>
      <c r="N4" s="2" t="n">
        <v>5</v>
      </c>
      <c r="O4" s="32" t="n">
        <v>200</v>
      </c>
      <c r="P4" s="3" t="inlineStr">
        <is>
          <t>Awaiting sign-off from the Managing Director.</t>
        </is>
      </c>
    </row>
    <row r="5" ht="28" customHeight="1">
      <c r="A5" s="2" t="inlineStr">
        <is>
          <t>T-004</t>
        </is>
      </c>
      <c r="B5" s="3" t="inlineStr">
        <is>
          <t>Arrange supplier review meeting</t>
        </is>
      </c>
      <c r="C5" s="3" t="inlineStr">
        <is>
          <t>Book quarterly review with stationery and IT suppliers in Leeds.</t>
        </is>
      </c>
      <c r="D5" s="2" t="inlineStr">
        <is>
          <t>Procurement</t>
        </is>
      </c>
      <c r="E5" s="2" t="inlineStr">
        <is>
          <t>Harry</t>
        </is>
      </c>
      <c r="F5" s="2" t="inlineStr">
        <is>
          <t>Procurement (Leeds)</t>
        </is>
      </c>
      <c r="G5" s="2" t="inlineStr">
        <is>
          <t>Low</t>
        </is>
      </c>
      <c r="H5" s="2" t="inlineStr">
        <is>
          <t>Complete</t>
        </is>
      </c>
      <c r="I5" s="31" t="n">
        <v>46225</v>
      </c>
      <c r="J5" s="31" t="n">
        <v>46235</v>
      </c>
      <c r="K5" s="8">
        <f>IF(H5="Complete",0,J5-TODAY())</f>
        <v/>
      </c>
      <c r="L5" s="9">
        <f>IF(H5="Complete",1,IF(H5="In Progress",0.5,0))</f>
        <v/>
      </c>
      <c r="M5" s="2" t="n">
        <v>3</v>
      </c>
      <c r="N5" s="2" t="n">
        <v>3</v>
      </c>
      <c r="O5" s="32" t="n">
        <v>0</v>
      </c>
      <c r="P5" s="3" t="inlineStr">
        <is>
          <t>Held on 29/07/2026; minutes circulated.</t>
        </is>
      </c>
    </row>
    <row r="6" ht="28" customHeight="1">
      <c r="A6" s="2" t="inlineStr">
        <is>
          <t>T-005</t>
        </is>
      </c>
      <c r="B6" s="3" t="inlineStr">
        <is>
          <t>Check website accessibility</t>
        </is>
      </c>
      <c r="C6" s="3" t="inlineStr">
        <is>
          <t>Run WCAG 2.2 checks on the company website before the autumn campaign.</t>
        </is>
      </c>
      <c r="D6" s="2" t="inlineStr">
        <is>
          <t>Marketing</t>
        </is>
      </c>
      <c r="E6" s="2" t="inlineStr">
        <is>
          <t>Emily</t>
        </is>
      </c>
      <c r="F6" s="2" t="inlineStr">
        <is>
          <t>Marketing (Bristol)</t>
        </is>
      </c>
      <c r="G6" s="2" t="inlineStr">
        <is>
          <t>Medium</t>
        </is>
      </c>
      <c r="H6" s="2" t="inlineStr">
        <is>
          <t>Not Started</t>
        </is>
      </c>
      <c r="I6" s="31" t="n">
        <v>46237</v>
      </c>
      <c r="J6" s="31" t="n">
        <v>46249</v>
      </c>
      <c r="K6" s="5">
        <f>IF(H6="Complete",0,J6-TODAY())</f>
        <v/>
      </c>
      <c r="L6" s="6">
        <f>IF(H6="Complete",1,IF(H6="In Progress",0.5,0))</f>
        <v/>
      </c>
      <c r="M6" s="2" t="n">
        <v>6</v>
      </c>
      <c r="N6" s="2" t="n">
        <v>0</v>
      </c>
      <c r="O6" s="32" t="n">
        <v>150</v>
      </c>
      <c r="P6" s="3" t="inlineStr">
        <is>
          <t>Use external audit tool; log issues in tracker.</t>
        </is>
      </c>
    </row>
    <row r="7" ht="28" customHeight="1">
      <c r="A7" s="2" t="inlineStr">
        <is>
          <t>T-006</t>
        </is>
      </c>
      <c r="B7" s="3" t="inlineStr">
        <is>
          <t>Reconcile business bank account</t>
        </is>
      </c>
      <c r="C7" s="3" t="inlineStr">
        <is>
          <t>Reconcile the main current account to the nominal ledger for July.</t>
        </is>
      </c>
      <c r="D7" s="2" t="inlineStr">
        <is>
          <t>Finance</t>
        </is>
      </c>
      <c r="E7" s="2" t="inlineStr">
        <is>
          <t>Jack</t>
        </is>
      </c>
      <c r="F7" s="2" t="inlineStr">
        <is>
          <t>Finance (London)</t>
        </is>
      </c>
      <c r="G7" s="2" t="inlineStr">
        <is>
          <t>High</t>
        </is>
      </c>
      <c r="H7" s="2" t="inlineStr">
        <is>
          <t>Complete</t>
        </is>
      </c>
      <c r="I7" s="31" t="n">
        <v>46230</v>
      </c>
      <c r="J7" s="31" t="n">
        <v>46237</v>
      </c>
      <c r="K7" s="8">
        <f>IF(H7="Complete",0,J7-TODAY())</f>
        <v/>
      </c>
      <c r="L7" s="9">
        <f>IF(H7="Complete",1,IF(H7="In Progress",0.5,0))</f>
        <v/>
      </c>
      <c r="M7" s="2" t="n">
        <v>4</v>
      </c>
      <c r="N7" s="2" t="n">
        <v>4</v>
      </c>
      <c r="O7" s="32" t="n">
        <v>180</v>
      </c>
      <c r="P7" s="3" t="inlineStr">
        <is>
          <t>Completed early; no variances found.</t>
        </is>
      </c>
    </row>
    <row r="8" ht="28" customHeight="1">
      <c r="A8" s="2" t="inlineStr">
        <is>
          <t>T-007</t>
        </is>
      </c>
      <c r="B8" s="3" t="inlineStr">
        <is>
          <t>Prepare Companies House confirmation statement information</t>
        </is>
      </c>
      <c r="C8" s="3" t="inlineStr">
        <is>
          <t>Collate shareholder and SIC code details for the annual confirmation statement.</t>
        </is>
      </c>
      <c r="D8" s="2" t="inlineStr">
        <is>
          <t>Compliance</t>
        </is>
      </c>
      <c r="E8" s="2" t="inlineStr">
        <is>
          <t>Grace</t>
        </is>
      </c>
      <c r="F8" s="2" t="inlineStr">
        <is>
          <t>Compliance (London)</t>
        </is>
      </c>
      <c r="G8" s="2" t="inlineStr">
        <is>
          <t>High</t>
        </is>
      </c>
      <c r="H8" s="2" t="inlineStr">
        <is>
          <t>Not Started</t>
        </is>
      </c>
      <c r="I8" s="31" t="n">
        <v>46240</v>
      </c>
      <c r="J8" s="31" t="n">
        <v>46254</v>
      </c>
      <c r="K8" s="5">
        <f>IF(H8="Complete",0,J8-TODAY())</f>
        <v/>
      </c>
      <c r="L8" s="6">
        <f>IF(H8="Complete",1,IF(H8="In Progress",0.5,0))</f>
        <v/>
      </c>
      <c r="M8" s="2" t="n">
        <v>5</v>
      </c>
      <c r="N8" s="2" t="n">
        <v>0</v>
      </c>
      <c r="O8" s="32" t="n">
        <v>250</v>
      </c>
      <c r="P8" s="3" t="inlineStr">
        <is>
          <t>Confirm filing window with company secretary.</t>
        </is>
      </c>
    </row>
    <row r="9" ht="28" customHeight="1">
      <c r="A9" s="2" t="inlineStr">
        <is>
          <t>T-008</t>
        </is>
      </c>
      <c r="B9" s="3" t="inlineStr">
        <is>
          <t>Order office stationery</t>
        </is>
      </c>
      <c r="C9" s="3" t="inlineStr">
        <is>
          <t>Restock paper, toner and notebooks for the Glasgow office.</t>
        </is>
      </c>
      <c r="D9" s="2" t="inlineStr">
        <is>
          <t>Operations</t>
        </is>
      </c>
      <c r="E9" s="2" t="inlineStr">
        <is>
          <t>Charlie</t>
        </is>
      </c>
      <c r="F9" s="2" t="inlineStr">
        <is>
          <t>Operations (Glasgow)</t>
        </is>
      </c>
      <c r="G9" s="2" t="inlineStr">
        <is>
          <t>Low</t>
        </is>
      </c>
      <c r="H9" s="2" t="inlineStr">
        <is>
          <t>In Progress</t>
        </is>
      </c>
      <c r="I9" s="31" t="n">
        <v>46233</v>
      </c>
      <c r="J9" s="31" t="n">
        <v>46244</v>
      </c>
      <c r="K9" s="8">
        <f>IF(H9="Complete",0,J9-TODAY())</f>
        <v/>
      </c>
      <c r="L9" s="9">
        <f>IF(H9="Complete",1,IF(H9="In Progress",0.5,0))</f>
        <v/>
      </c>
      <c r="M9" s="2" t="n">
        <v>2</v>
      </c>
      <c r="N9" s="2" t="n">
        <v>1</v>
      </c>
      <c r="O9" s="32" t="n">
        <v>85</v>
      </c>
      <c r="P9" s="3" t="inlineStr">
        <is>
          <t>Compare quotes from two approved suppliers.</t>
        </is>
      </c>
    </row>
    <row r="10" ht="28" customHeight="1">
      <c r="A10" s="2" t="inlineStr">
        <is>
          <t>T-009</t>
        </is>
      </c>
      <c r="B10" s="3" t="inlineStr">
        <is>
          <t>Review GDPR data retention process</t>
        </is>
      </c>
      <c r="C10" s="3" t="inlineStr">
        <is>
          <t>Review retention schedule and deletion logs against ICO guidance.</t>
        </is>
      </c>
      <c r="D10" s="2" t="inlineStr">
        <is>
          <t>Compliance</t>
        </is>
      </c>
      <c r="E10" s="2" t="inlineStr">
        <is>
          <t>Isla</t>
        </is>
      </c>
      <c r="F10" s="2" t="inlineStr">
        <is>
          <t>Compliance (Manchester)</t>
        </is>
      </c>
      <c r="G10" s="2" t="inlineStr">
        <is>
          <t>Medium</t>
        </is>
      </c>
      <c r="H10" s="2" t="inlineStr">
        <is>
          <t>Not Started</t>
        </is>
      </c>
      <c r="I10" s="31" t="n">
        <v>46245</v>
      </c>
      <c r="J10" s="31" t="n">
        <v>46259</v>
      </c>
      <c r="K10" s="5">
        <f>IF(H10="Complete",0,J10-TODAY())</f>
        <v/>
      </c>
      <c r="L10" s="6">
        <f>IF(H10="Complete",1,IF(H10="In Progress",0.5,0))</f>
        <v/>
      </c>
      <c r="M10" s="2" t="n">
        <v>9</v>
      </c>
      <c r="N10" s="2" t="n">
        <v>0</v>
      </c>
      <c r="O10" s="32" t="n">
        <v>380</v>
      </c>
      <c r="P10" s="3" t="inlineStr">
        <is>
          <t>Include HR and customer records in scope.</t>
        </is>
      </c>
    </row>
  </sheetData>
  <conditionalFormatting sqref="A2:P10">
    <cfRule type="expression" priority="1" dxfId="0" stopIfTrue="1">
      <formula>$H2="Complete"</formula>
    </cfRule>
    <cfRule type="expression" priority="2" dxfId="1" stopIfTrue="1">
      <formula>AND($K2&lt;0,$H2&lt;&gt;"Complete")</formula>
    </cfRule>
    <cfRule type="expression" priority="3" dxfId="2" stopIfTrue="1">
      <formula>AND($K2&gt;=0,$K2&lt;=7,$H2&lt;&gt;"Complete")</formula>
    </cfRule>
  </conditionalFormatting>
  <dataValidations count="4">
    <dataValidation sqref="D2:D50" showErrorMessage="1" showInputMessage="1" allowBlank="1" type="list">
      <formula1>"Finance,HR,Procurement,Marketing,Compliance,Operations,IT,Sales"</formula1>
    </dataValidation>
    <dataValidation sqref="F2:F50" showErrorMessage="1" showInputMessage="1" allowBlank="1" type="list">
      <formula1>"Finance (London),Finance (Manchester),HR (Birmingham),Procurement (Leeds),Marketing (Bristol),Compliance (London),Compliance (Manchester),Operations (Glasgow),IT (Leeds),Sales (London)"</formula1>
    </dataValidation>
    <dataValidation sqref="G2:G50" showErrorMessage="1" showInputMessage="1" allowBlank="1" type="list">
      <formula1>"High,Medium,Low"</formula1>
    </dataValidation>
    <dataValidation sqref="H2:H50" showErrorMessage="1" showInputMessage="1" allowBlank="1" type="list">
      <formula1>"Not Started,In Progress,Complete,On Hold"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3" customWidth="1" min="3" max="3"/>
    <col width="18" customWidth="1" min="4" max="4"/>
    <col width="15" customWidth="1" min="5" max="5"/>
    <col width="18" customWidth="1" min="6" max="6"/>
    <col width="16" customWidth="1" min="7" max="7"/>
    <col width="3" customWidth="1" min="8" max="8"/>
  </cols>
  <sheetData>
    <row r="1">
      <c r="A1" s="10" t="inlineStr">
        <is>
          <t>Task Management Dashboard</t>
        </is>
      </c>
    </row>
    <row r="2">
      <c r="A2" s="11" t="inlineStr">
        <is>
          <t>Key Metrics</t>
        </is>
      </c>
      <c r="B2" s="12" t="inlineStr"/>
      <c r="D2" s="1" t="inlineStr">
        <is>
          <t>Status</t>
        </is>
      </c>
      <c r="E2" s="1" t="inlineStr">
        <is>
          <t>Count</t>
        </is>
      </c>
    </row>
    <row r="3">
      <c r="A3" s="13" t="inlineStr">
        <is>
          <t>Total Tasks</t>
        </is>
      </c>
      <c r="B3" s="5">
        <f>COUNTA('Task List'!A2:A10)</f>
        <v/>
      </c>
      <c r="D3" s="14" t="inlineStr">
        <is>
          <t>Not Started</t>
        </is>
      </c>
      <c r="E3" s="15">
        <f>COUNTIF('Task List'!H2:H10,"Not Started")</f>
        <v/>
      </c>
    </row>
    <row r="4">
      <c r="A4" s="16" t="inlineStr">
        <is>
          <t>Completed Tasks</t>
        </is>
      </c>
      <c r="B4" s="8">
        <f>COUNTIF('Task List'!H2:H10,"Complete")</f>
        <v/>
      </c>
      <c r="D4" s="14" t="inlineStr">
        <is>
          <t>In Progress</t>
        </is>
      </c>
      <c r="E4" s="15">
        <f>COUNTIF('Task List'!H2:H10,"In Progress")</f>
        <v/>
      </c>
    </row>
    <row r="5">
      <c r="A5" s="13" t="inlineStr">
        <is>
          <t>In Progress Tasks</t>
        </is>
      </c>
      <c r="B5" s="5">
        <f>COUNTIF('Task List'!H2:H10,"In Progress")</f>
        <v/>
      </c>
      <c r="D5" s="14" t="inlineStr">
        <is>
          <t>Complete</t>
        </is>
      </c>
      <c r="E5" s="15">
        <f>COUNTIF('Task List'!H2:H10,"Complete")</f>
        <v/>
      </c>
    </row>
    <row r="6">
      <c r="A6" s="16" t="inlineStr">
        <is>
          <t>Not Started Tasks</t>
        </is>
      </c>
      <c r="B6" s="8">
        <f>COUNTIF('Task List'!H2:H10,"Not Started")</f>
        <v/>
      </c>
      <c r="D6" s="14" t="inlineStr">
        <is>
          <t>On Hold</t>
        </is>
      </c>
      <c r="E6" s="15">
        <f>COUNTIF('Task List'!H2:H10,"On Hold")</f>
        <v/>
      </c>
    </row>
    <row r="7">
      <c r="A7" s="13" t="inlineStr">
        <is>
          <t>Overdue Tasks</t>
        </is>
      </c>
      <c r="B7" s="5">
        <f>COUNTIF('Task List'!K2:K10,"&lt;0")</f>
        <v/>
      </c>
    </row>
    <row r="8">
      <c r="A8" s="16" t="inlineStr">
        <is>
          <t>Average Completion</t>
        </is>
      </c>
      <c r="B8" s="9">
        <f>IFERROR(AVERAGE('Task List'!L2:L10),0)</f>
        <v/>
      </c>
      <c r="D8" s="1" t="inlineStr">
        <is>
          <t>Team Member</t>
        </is>
      </c>
      <c r="E8" s="1" t="inlineStr">
        <is>
          <t>Assigned Tasks</t>
        </is>
      </c>
      <c r="F8" s="1" t="inlineStr">
        <is>
          <t>Average Completion</t>
        </is>
      </c>
      <c r="G8" s="1" t="inlineStr">
        <is>
          <t>Estimated Cost</t>
        </is>
      </c>
    </row>
    <row r="9">
      <c r="A9" s="13" t="inlineStr">
        <is>
          <t>Total Estimated Cost</t>
        </is>
      </c>
      <c r="B9" s="33">
        <f>SUM('Task List'!O2:O10)</f>
        <v/>
      </c>
      <c r="D9" s="18" t="inlineStr">
        <is>
          <t>Amelia</t>
        </is>
      </c>
      <c r="E9" s="19">
        <f>COUNTIF('Task List'!E2:E10,"Amelia")</f>
        <v/>
      </c>
      <c r="F9" s="6">
        <f>IFERROR(AVERAGEIF('Task List'!E2:E10,"Amelia",'Task List'!L2:L10),0)</f>
        <v/>
      </c>
      <c r="G9" s="34">
        <f>SUMIF('Task List'!E2:E10,"Amelia",'Task List'!O2:O10)</f>
        <v/>
      </c>
    </row>
    <row r="10">
      <c r="A10" s="16" t="inlineStr">
        <is>
          <t>Completion Rate</t>
        </is>
      </c>
      <c r="B10" s="9">
        <f>IF(B3=0,0,B4/B3)</f>
        <v/>
      </c>
      <c r="D10" s="14" t="inlineStr">
        <is>
          <t>Oliver</t>
        </is>
      </c>
      <c r="E10" s="15">
        <f>COUNTIF('Task List'!E2:E10,"Oliver")</f>
        <v/>
      </c>
      <c r="F10" s="9">
        <f>IFERROR(AVERAGEIF('Task List'!E2:E10,"Oliver",'Task List'!L2:L10),0)</f>
        <v/>
      </c>
      <c r="G10" s="35">
        <f>SUMIF('Task List'!E2:E10,"Oliver",'Task List'!O2:O10)</f>
        <v/>
      </c>
    </row>
    <row r="11">
      <c r="D11" s="18" t="inlineStr">
        <is>
          <t>Sophie</t>
        </is>
      </c>
      <c r="E11" s="19">
        <f>COUNTIF('Task List'!E2:E10,"Sophie")</f>
        <v/>
      </c>
      <c r="F11" s="6">
        <f>IFERROR(AVERAGEIF('Task List'!E2:E10,"Sophie",'Task List'!L2:L10),0)</f>
        <v/>
      </c>
      <c r="G11" s="34">
        <f>SUMIF('Task List'!E2:E10,"Sophie",'Task List'!O2:O10)</f>
        <v/>
      </c>
    </row>
    <row r="12">
      <c r="D12" s="14" t="inlineStr">
        <is>
          <t>Harry</t>
        </is>
      </c>
      <c r="E12" s="15">
        <f>COUNTIF('Task List'!E2:E10,"Harry")</f>
        <v/>
      </c>
      <c r="F12" s="9">
        <f>IFERROR(AVERAGEIF('Task List'!E2:E10,"Harry",'Task List'!L2:L10),0)</f>
        <v/>
      </c>
      <c r="G12" s="35">
        <f>SUMIF('Task List'!E2:E10,"Harry",'Task List'!O2:O10)</f>
        <v/>
      </c>
    </row>
    <row r="13">
      <c r="A13" s="11" t="inlineStr">
        <is>
          <t>Task Lookup</t>
        </is>
      </c>
      <c r="B13" s="12" t="inlineStr"/>
      <c r="D13" s="18" t="inlineStr">
        <is>
          <t>Emily</t>
        </is>
      </c>
      <c r="E13" s="19">
        <f>COUNTIF('Task List'!E2:E10,"Emily")</f>
        <v/>
      </c>
      <c r="F13" s="6">
        <f>IFERROR(AVERAGEIF('Task List'!E2:E10,"Emily",'Task List'!L2:L10),0)</f>
        <v/>
      </c>
      <c r="G13" s="34">
        <f>SUMIF('Task List'!E2:E10,"Emily",'Task List'!O2:O10)</f>
        <v/>
      </c>
    </row>
    <row r="14">
      <c r="A14" s="16" t="inlineStr">
        <is>
          <t>Task ID (input)</t>
        </is>
      </c>
      <c r="B14" s="22" t="inlineStr">
        <is>
          <t>T-003</t>
        </is>
      </c>
      <c r="D14" s="14" t="inlineStr">
        <is>
          <t>Jack</t>
        </is>
      </c>
      <c r="E14" s="15">
        <f>COUNTIF('Task List'!E2:E10,"Jack")</f>
        <v/>
      </c>
      <c r="F14" s="9">
        <f>IFERROR(AVERAGEIF('Task List'!E2:E10,"Jack",'Task List'!L2:L10),0)</f>
        <v/>
      </c>
      <c r="G14" s="35">
        <f>SUMIF('Task List'!E2:E10,"Jack",'Task List'!O2:O10)</f>
        <v/>
      </c>
    </row>
    <row r="15">
      <c r="A15" s="16" t="inlineStr">
        <is>
          <t>Assigned To</t>
        </is>
      </c>
      <c r="B15" s="22" t="inlineStr">
        <is>
          <t>T-003</t>
        </is>
      </c>
      <c r="C15" s="14">
        <f>IFERROR(VLOOKUP(B15,'Task List'!A2:P10,5,FALSE),"")</f>
        <v/>
      </c>
      <c r="D15" s="18" t="inlineStr">
        <is>
          <t>Grace</t>
        </is>
      </c>
      <c r="E15" s="19">
        <f>COUNTIF('Task List'!E2:E10,"Grace")</f>
        <v/>
      </c>
      <c r="F15" s="6">
        <f>IFERROR(AVERAGEIF('Task List'!E2:E10,"Grace",'Task List'!L2:L10),0)</f>
        <v/>
      </c>
      <c r="G15" s="34">
        <f>SUMIF('Task List'!E2:E10,"Grace",'Task List'!O2:O10)</f>
        <v/>
      </c>
    </row>
    <row r="16">
      <c r="A16" s="16" t="inlineStr">
        <is>
          <t>Status</t>
        </is>
      </c>
      <c r="B16" s="15">
        <f>IFERROR(VLOOKUP(B15,'Task List'!A2:P10,8,FALSE),"")</f>
        <v/>
      </c>
      <c r="D16" s="14" t="inlineStr">
        <is>
          <t>Charlie</t>
        </is>
      </c>
      <c r="E16" s="15">
        <f>COUNTIF('Task List'!E2:E10,"Charlie")</f>
        <v/>
      </c>
      <c r="F16" s="9">
        <f>IFERROR(AVERAGEIF('Task List'!E2:E10,"Charlie",'Task List'!L2:L10),0)</f>
        <v/>
      </c>
      <c r="G16" s="35">
        <f>SUMIF('Task List'!E2:E10,"Charlie",'Task List'!O2:O10)</f>
        <v/>
      </c>
    </row>
    <row r="17">
      <c r="A17" s="16" t="inlineStr">
        <is>
          <t>Due Date</t>
        </is>
      </c>
      <c r="B17" s="36">
        <f>IFERROR(VLOOKUP(B15,'Task List'!A2:P10,10,FALSE),"")</f>
        <v/>
      </c>
      <c r="D17" s="18" t="inlineStr">
        <is>
          <t>Isla</t>
        </is>
      </c>
      <c r="E17" s="19">
        <f>COUNTIF('Task List'!E2:E10,"Isla")</f>
        <v/>
      </c>
      <c r="F17" s="6">
        <f>IFERROR(AVERAGEIF('Task List'!E2:E10,"Isla",'Task List'!L2:L10),0)</f>
        <v/>
      </c>
      <c r="G17" s="34">
        <f>SUMIF('Task List'!E2:E10,"Isla",'Task List'!O2:O10)</f>
        <v/>
      </c>
    </row>
    <row r="18"/>
    <row r="19"/>
    <row r="20"/>
    <row r="21"/>
    <row r="22">
      <c r="D22" s="24" t="inlineStr">
        <is>
          <t>Department</t>
        </is>
      </c>
      <c r="E22" s="24" t="inlineStr">
        <is>
          <t>Estimated Cost</t>
        </is>
      </c>
    </row>
    <row r="23">
      <c r="D23" s="25" t="inlineStr">
        <is>
          <t>Compliance (London)</t>
        </is>
      </c>
      <c r="E23" s="37">
        <f>SUMIF('Task List'!F2:F10,"Compliance (London)",'Task List'!O2:O10)</f>
        <v/>
      </c>
    </row>
    <row r="24">
      <c r="D24" s="25" t="inlineStr">
        <is>
          <t>Compliance (Manchester)</t>
        </is>
      </c>
      <c r="E24" s="37">
        <f>SUMIF('Task List'!F2:F10,"Compliance (Manchester)",'Task List'!O2:O10)</f>
        <v/>
      </c>
    </row>
    <row r="25">
      <c r="D25" s="25" t="inlineStr">
        <is>
          <t>Finance (London)</t>
        </is>
      </c>
      <c r="E25" s="37">
        <f>SUMIF('Task List'!F2:F10,"Finance (London)",'Task List'!O2:O10)</f>
        <v/>
      </c>
    </row>
    <row r="26">
      <c r="D26" s="25" t="inlineStr">
        <is>
          <t>Finance (Manchester)</t>
        </is>
      </c>
      <c r="E26" s="37">
        <f>SUMIF('Task List'!F2:F10,"Finance (Manchester)",'Task List'!O2:O10)</f>
        <v/>
      </c>
    </row>
    <row r="27">
      <c r="D27" s="25" t="inlineStr">
        <is>
          <t>HR (Birmingham)</t>
        </is>
      </c>
      <c r="E27" s="37">
        <f>SUMIF('Task List'!F2:F10,"HR (Birmingham)",'Task List'!O2:O10)</f>
        <v/>
      </c>
    </row>
    <row r="28">
      <c r="D28" s="25" t="inlineStr">
        <is>
          <t>Marketing (Bristol)</t>
        </is>
      </c>
      <c r="E28" s="37">
        <f>SUMIF('Task List'!F2:F10,"Marketing (Bristol)",'Task List'!O2:O10)</f>
        <v/>
      </c>
    </row>
    <row r="29">
      <c r="D29" s="25" t="inlineStr">
        <is>
          <t>Operations (Glasgow)</t>
        </is>
      </c>
      <c r="E29" s="37">
        <f>SUMIF('Task List'!F2:F10,"Operations (Glasgow)",'Task List'!O2:O10)</f>
        <v/>
      </c>
    </row>
    <row r="30">
      <c r="D30" s="25" t="inlineStr">
        <is>
          <t>Procurement (Leeds)</t>
        </is>
      </c>
      <c r="E30" s="37">
        <f>SUMIF('Task List'!F2:F10,"Procurement (Leeds)",'Task List'!O2:O10)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2" customWidth="1" min="1" max="1"/>
    <col width="105" customWidth="1" min="2" max="2"/>
  </cols>
  <sheetData>
    <row r="1">
      <c r="A1" s="10" t="inlineStr">
        <is>
          <t>How to Use the UK Task List Template</t>
        </is>
      </c>
    </row>
    <row r="2"/>
    <row r="3">
      <c r="A3" s="1" t="inlineStr">
        <is>
          <t>Topic</t>
        </is>
      </c>
      <c r="B3" s="1" t="inlineStr">
        <is>
          <t>Guidance</t>
        </is>
      </c>
    </row>
    <row r="4" ht="52" customHeight="1">
      <c r="A4" s="27" t="inlineStr">
        <is>
          <t>Task List sheet</t>
        </is>
      </c>
      <c r="B4" s="28" t="inlineStr">
        <is>
          <t>This is the main working sheet. Enter or amend tasks only in the pale yellow input cells: Task ID, Task Name, Description, Category, Assigned To, Department, Priority, Status, Start Date, Due Date, Estimated Hours, Actual Hours, Estimated Cost and Notes.</t>
        </is>
      </c>
    </row>
    <row r="5" ht="52" customHeight="1">
      <c r="A5" s="29" t="inlineStr">
        <is>
          <t>Dates</t>
        </is>
      </c>
      <c r="B5" s="30" t="inlineStr">
        <is>
          <t>Always enter dates in DD/MM/YYYY format (for example, 05/08/2026). Days Remaining is calculated automatically against today's date and returns zero once a task is Complete.</t>
        </is>
      </c>
    </row>
    <row r="6" ht="52" customHeight="1">
      <c r="A6" s="27" t="inlineStr">
        <is>
          <t>Status and progress</t>
        </is>
      </c>
      <c r="B6" s="28" t="inlineStr">
        <is>
          <t>Update the Status column regularly using the dropdown list (Not Started, In Progress, Complete, On Hold). Completion % is calculated automatically: 100% when Complete, 50% when In Progress, otherwise 0%.</t>
        </is>
      </c>
    </row>
    <row r="7" ht="52" customHeight="1">
      <c r="A7" s="29" t="inlineStr">
        <is>
          <t>Colour coding</t>
        </is>
      </c>
      <c r="B7" s="30" t="inlineStr">
        <is>
          <t>Complete tasks are highlighted in green. Overdue tasks (past their due date and not Complete) are highlighted in red. Tasks due within 7 days are highlighted in amber.</t>
        </is>
      </c>
    </row>
    <row r="8" ht="52" customHeight="1">
      <c r="A8" s="27" t="inlineStr">
        <is>
          <t>Dropdown lists</t>
        </is>
      </c>
      <c r="B8" s="28" t="inlineStr">
        <is>
          <t>Category, Department, Priority and Status all use dropdown lists to keep entries consistent. Select a value from the list rather than typing free text.</t>
        </is>
      </c>
    </row>
    <row r="9" ht="52" customHeight="1">
      <c r="A9" s="29" t="inlineStr">
        <is>
          <t>Dashboard sheet</t>
        </is>
      </c>
      <c r="B9" s="30" t="inlineStr">
        <is>
          <t>The Dashboard summarises total, completed, in progress, not started and overdue tasks, plus average completion, total estimated cost and completion rate. It also includes a team member summary, a task lookup (enter a Task ID in the yellow cell) and charts showing status, cost by department and tasks per person.</t>
        </is>
      </c>
    </row>
    <row r="10" ht="52" customHeight="1">
      <c r="A10" s="27" t="inlineStr">
        <is>
          <t>Statutory deadlines</t>
        </is>
      </c>
      <c r="B10" s="28" t="inlineStr">
        <is>
          <t>Review VAT, PAYE, HMRC or Companies House-related tasks against the relevant statutory deadline. Set due dates ahead of filing deadlines to allow time for review and approval.</t>
        </is>
      </c>
    </row>
    <row r="11" ht="52" customHeight="1">
      <c r="A11" s="29" t="inlineStr">
        <is>
          <t>Disclaimer</t>
        </is>
      </c>
      <c r="B11" s="30" t="inlineStr">
        <is>
          <t>This workbook is suitable for general task management only and is not a substitute for professional tax, accounting or legal advice. Consult a qualified adviser where required.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2026-07-30T13:50:52Z</dcterms:created>
  <dcterms:modified xmlns:dcterms="http://purl.org/dc/terms/" xmlns:xsi="http://www.w3.org/2001/XMLSchema-instance" xsi:type="dcterms:W3CDTF">2026-07-30T13:50:52Z</dcterms:modified>
</cp:coreProperties>
</file>