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heet Entries" sheetId="1" state="visible" r:id="rId1"/>
    <sheet xmlns:r="http://schemas.openxmlformats.org/officeDocument/2006/relationships" name="Weekly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HH:MM"/>
    <numFmt numFmtId="166" formatCode="£#,##0.00"/>
    <numFmt numFmtId="167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6A34A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2" fontId="2" fillId="4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2" fontId="2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/>
    </xf>
    <xf numFmtId="0" fontId="0" fillId="2" borderId="1" pivotButton="0" quotePrefix="0" xfId="0"/>
    <xf numFmtId="2" fontId="5" fillId="2" borderId="1" applyAlignment="1" pivotButton="0" quotePrefix="0" xfId="0">
      <alignment horizontal="center" vertical="center"/>
    </xf>
    <xf numFmtId="166" fontId="5" fillId="2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right" vertical="center"/>
    </xf>
    <xf numFmtId="167" fontId="2" fillId="5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right" vertical="center"/>
    </xf>
    <xf numFmtId="166" fontId="5" fillId="2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right" vertical="center"/>
    </xf>
    <xf numFmtId="167" fontId="2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Hours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'Weekly Summary'!C1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'Weekly Summary'!$B$2:$B$11</f>
            </numRef>
          </cat>
          <val>
            <numRef>
              <f>'Weekly Summary'!$C$2:$C$11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by Employee (£)</a:t>
            </a:r>
          </a:p>
        </rich>
      </tx>
    </title>
    <plotArea>
      <lineChart>
        <grouping val="standard"/>
        <ser>
          <idx val="0"/>
          <order val="0"/>
          <tx>
            <strRef>
              <f>'Weekly Summary'!H1</f>
            </strRef>
          </tx>
          <spPr>
            <a:ln xmlns:a="http://schemas.openxmlformats.org/drawingml/2006/main" w="20000">
              <a:solidFill>
                <a:srgbClr val="1E293B"/>
              </a:solidFill>
              <a:prstDash val="solid"/>
            </a:ln>
          </spPr>
          <marker>
            <symbol val="circle"/>
            <size val="6"/>
            <spPr>
              <a:ln xmlns:a="http://schemas.openxmlformats.org/drawingml/2006/main">
                <a:prstDash val="solid"/>
              </a:ln>
            </spPr>
          </marker>
          <cat>
            <numRef>
              <f>'Weekly Summary'!$B$2:$B$11</f>
            </numRef>
          </cat>
          <val>
            <numRef>
              <f>'Weekly Summary'!$H$2:$H$11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Pay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12</col>
      <colOff>0</colOff>
      <row>13</row>
      <rowOff>0</rowOff>
    </from>
    <ext cx="792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8" customWidth="1" min="3" max="3"/>
    <col width="18" customWidth="1" min="4" max="4"/>
    <col width="16" customWidth="1" min="5" max="5"/>
    <col width="24" customWidth="1" min="6" max="6"/>
    <col width="14" customWidth="1" min="7" max="7"/>
    <col width="12" customWidth="1" min="8" max="8"/>
    <col width="12" customWidth="1" min="9" max="9"/>
    <col width="13" customWidth="1" min="10" max="10"/>
    <col width="13" customWidth="1" min="11" max="11"/>
    <col width="20" customWidth="1" min="12" max="12"/>
    <col width="14" customWidth="1" min="13" max="13"/>
    <col width="20" customWidth="1" min="14" max="14"/>
    <col width="14" customWidth="1" min="15" max="15"/>
    <col width="18" customWidth="1" min="16" max="16"/>
    <col width="18" customWidth="1" min="17" max="17"/>
    <col width="22" customWidth="1" min="18" max="18"/>
  </cols>
  <sheetData>
    <row r="1" ht="22" customHeight="1">
      <c r="A1" s="1" t="inlineStr">
        <is>
          <t>Date</t>
        </is>
      </c>
      <c r="B1" s="1" t="inlineStr">
        <is>
          <t>Week Commencing</t>
        </is>
      </c>
      <c r="C1" s="1" t="inlineStr">
        <is>
          <t>Employee Name</t>
        </is>
      </c>
      <c r="D1" s="1" t="inlineStr">
        <is>
          <t>Job Title</t>
        </is>
      </c>
      <c r="E1" s="1" t="inlineStr">
        <is>
          <t>Department</t>
        </is>
      </c>
      <c r="F1" s="1" t="inlineStr">
        <is>
          <t>Client / Project</t>
        </is>
      </c>
      <c r="G1" s="1" t="inlineStr">
        <is>
          <t>Location</t>
        </is>
      </c>
      <c r="H1" s="1" t="inlineStr">
        <is>
          <t>Start Time</t>
        </is>
      </c>
      <c r="I1" s="1" t="inlineStr">
        <is>
          <t>Finish Time</t>
        </is>
      </c>
      <c r="J1" s="1" t="inlineStr">
        <is>
          <t>Break (mins)</t>
        </is>
      </c>
      <c r="K1" s="1" t="inlineStr">
        <is>
          <t>Hours Worked</t>
        </is>
      </c>
      <c r="L1" s="1" t="inlineStr">
        <is>
          <t>Standard Rate (£/hr)</t>
        </is>
      </c>
      <c r="M1" s="1" t="inlineStr">
        <is>
          <t>Overtime Hours</t>
        </is>
      </c>
      <c r="N1" s="1" t="inlineStr">
        <is>
          <t>Overtime Rate (£/hr)</t>
        </is>
      </c>
      <c r="O1" s="1" t="inlineStr">
        <is>
          <t>Gross Pay (£)</t>
        </is>
      </c>
      <c r="P1" s="1" t="inlineStr">
        <is>
          <t>Timesheet Status</t>
        </is>
      </c>
      <c r="Q1" s="1" t="inlineStr">
        <is>
          <t>Approver</t>
        </is>
      </c>
      <c r="R1" s="1" t="inlineStr">
        <is>
          <t>Notes</t>
        </is>
      </c>
    </row>
    <row r="2">
      <c r="A2" s="32" t="n">
        <v>46174</v>
      </c>
      <c r="B2" s="33">
        <f>A2-WEEKDAY(A2,2)+1</f>
        <v/>
      </c>
      <c r="C2" s="4" t="inlineStr">
        <is>
          <t>Oliver Smith</t>
        </is>
      </c>
      <c r="D2" s="5" t="inlineStr">
        <is>
          <t>Marketing Manager</t>
        </is>
      </c>
      <c r="E2" s="5" t="inlineStr">
        <is>
          <t>Marketing</t>
        </is>
      </c>
      <c r="F2" s="5" t="inlineStr">
        <is>
          <t>Bright Agency</t>
        </is>
      </c>
      <c r="G2" s="6" t="inlineStr">
        <is>
          <t>London</t>
        </is>
      </c>
      <c r="H2" s="34" t="n">
        <v>0.3541666666666667</v>
      </c>
      <c r="I2" s="34" t="n">
        <v>0.7291666666666666</v>
      </c>
      <c r="J2" s="8" t="n">
        <v>60</v>
      </c>
      <c r="K2" s="9">
        <f>IFERROR(((I2-H2)*24)-(J2/60),0)</f>
        <v/>
      </c>
      <c r="L2" s="35" t="n">
        <v>12</v>
      </c>
      <c r="M2" s="9">
        <f>IF(K2&gt;8,K2-8,0)</f>
        <v/>
      </c>
      <c r="N2" s="35" t="n">
        <v>15</v>
      </c>
      <c r="O2" s="36">
        <f>IFERROR((K2-M2)*L2+(M2*N2),0)</f>
        <v/>
      </c>
      <c r="P2" s="6" t="inlineStr">
        <is>
          <t>Approved</t>
        </is>
      </c>
      <c r="Q2" s="6" t="inlineStr">
        <is>
          <t>J. Patel</t>
        </is>
      </c>
      <c r="R2" s="5" t="inlineStr">
        <is>
          <t>Q2 campaign</t>
        </is>
      </c>
    </row>
    <row r="3">
      <c r="A3" s="32" t="n">
        <v>46175</v>
      </c>
      <c r="B3" s="37">
        <f>A3-WEEKDAY(A3,2)+1</f>
        <v/>
      </c>
      <c r="C3" s="4" t="inlineStr">
        <is>
          <t>Amelia Brown</t>
        </is>
      </c>
      <c r="D3" s="13" t="inlineStr">
        <is>
          <t>Admin Assistant</t>
        </is>
      </c>
      <c r="E3" s="13" t="inlineStr">
        <is>
          <t>Admin</t>
        </is>
      </c>
      <c r="F3" s="13" t="inlineStr">
        <is>
          <t>Internal Support</t>
        </is>
      </c>
      <c r="G3" s="14" t="inlineStr">
        <is>
          <t>Manchester</t>
        </is>
      </c>
      <c r="H3" s="34" t="n">
        <v>0.375</v>
      </c>
      <c r="I3" s="34" t="n">
        <v>0.7291666666666666</v>
      </c>
      <c r="J3" s="8" t="n">
        <v>30</v>
      </c>
      <c r="K3" s="15">
        <f>IFERROR(((I3-H3)*24)-(J3/60),0)</f>
        <v/>
      </c>
      <c r="L3" s="35" t="n">
        <v>11.5</v>
      </c>
      <c r="M3" s="15">
        <f>IF(K3&gt;8,K3-8,0)</f>
        <v/>
      </c>
      <c r="N3" s="35" t="n">
        <v>14.5</v>
      </c>
      <c r="O3" s="38">
        <f>IFERROR((K3-M3)*L3+(M3*N3),0)</f>
        <v/>
      </c>
      <c r="P3" s="14" t="inlineStr">
        <is>
          <t>Approved</t>
        </is>
      </c>
      <c r="Q3" s="14" t="inlineStr">
        <is>
          <t>J. Patel</t>
        </is>
      </c>
      <c r="R3" s="13" t="inlineStr"/>
    </row>
    <row r="4">
      <c r="A4" s="32" t="n">
        <v>46176</v>
      </c>
      <c r="B4" s="33">
        <f>A4-WEEKDAY(A4,2)+1</f>
        <v/>
      </c>
      <c r="C4" s="4" t="inlineStr">
        <is>
          <t>Harry Wilson</t>
        </is>
      </c>
      <c r="D4" s="5" t="inlineStr">
        <is>
          <t>Project Engineer</t>
        </is>
      </c>
      <c r="E4" s="5" t="inlineStr">
        <is>
          <t>Engineering</t>
        </is>
      </c>
      <c r="F4" s="5" t="inlineStr">
        <is>
          <t>BuildRight Ltd</t>
        </is>
      </c>
      <c r="G4" s="6" t="inlineStr">
        <is>
          <t>Birmingham</t>
        </is>
      </c>
      <c r="H4" s="34" t="n">
        <v>0.3125</v>
      </c>
      <c r="I4" s="34" t="n">
        <v>0.75</v>
      </c>
      <c r="J4" s="8" t="n">
        <v>45</v>
      </c>
      <c r="K4" s="9">
        <f>IFERROR(((I4-H4)*24)-(J4/60),0)</f>
        <v/>
      </c>
      <c r="L4" s="35" t="n">
        <v>14</v>
      </c>
      <c r="M4" s="9">
        <f>IF(K4&gt;8,K4-8,0)</f>
        <v/>
      </c>
      <c r="N4" s="35" t="n">
        <v>18</v>
      </c>
      <c r="O4" s="36">
        <f>IFERROR((K4-M4)*L4+(M4*N4),0)</f>
        <v/>
      </c>
      <c r="P4" s="6" t="inlineStr">
        <is>
          <t>Submitted</t>
        </is>
      </c>
      <c r="Q4" s="6" t="inlineStr"/>
      <c r="R4" s="5" t="inlineStr">
        <is>
          <t>Site survey</t>
        </is>
      </c>
    </row>
    <row r="5">
      <c r="A5" s="32" t="n">
        <v>46177</v>
      </c>
      <c r="B5" s="37">
        <f>A5-WEEKDAY(A5,2)+1</f>
        <v/>
      </c>
      <c r="C5" s="4" t="inlineStr">
        <is>
          <t>Sophie Taylor</t>
        </is>
      </c>
      <c r="D5" s="13" t="inlineStr">
        <is>
          <t>Account Manager</t>
        </is>
      </c>
      <c r="E5" s="13" t="inlineStr">
        <is>
          <t>Sales</t>
        </is>
      </c>
      <c r="F5" s="13" t="inlineStr">
        <is>
          <t>TechSolve PLC</t>
        </is>
      </c>
      <c r="G5" s="14" t="inlineStr">
        <is>
          <t>Leeds</t>
        </is>
      </c>
      <c r="H5" s="34" t="n">
        <v>0.3333333333333333</v>
      </c>
      <c r="I5" s="34" t="n">
        <v>0.7083333333333334</v>
      </c>
      <c r="J5" s="8" t="n">
        <v>60</v>
      </c>
      <c r="K5" s="15">
        <f>IFERROR(((I5-H5)*24)-(J5/60),0)</f>
        <v/>
      </c>
      <c r="L5" s="35" t="n">
        <v>13.5</v>
      </c>
      <c r="M5" s="15">
        <f>IF(K5&gt;8,K5-8,0)</f>
        <v/>
      </c>
      <c r="N5" s="35" t="n">
        <v>17</v>
      </c>
      <c r="O5" s="38">
        <f>IFERROR((K5-M5)*L5+(M5*N5),0)</f>
        <v/>
      </c>
      <c r="P5" s="14" t="inlineStr">
        <is>
          <t>Approved</t>
        </is>
      </c>
      <c r="Q5" s="14" t="inlineStr">
        <is>
          <t>S. Morris</t>
        </is>
      </c>
      <c r="R5" s="13" t="inlineStr">
        <is>
          <t>Client meeting</t>
        </is>
      </c>
    </row>
    <row r="6">
      <c r="A6" s="32" t="n">
        <v>46178</v>
      </c>
      <c r="B6" s="33">
        <f>A6-WEEKDAY(A6,2)+1</f>
        <v/>
      </c>
      <c r="C6" s="4" t="inlineStr">
        <is>
          <t>Jack Davies</t>
        </is>
      </c>
      <c r="D6" s="5" t="inlineStr">
        <is>
          <t>Training Coordinator</t>
        </is>
      </c>
      <c r="E6" s="5" t="inlineStr">
        <is>
          <t>HR</t>
        </is>
      </c>
      <c r="F6" s="5" t="inlineStr">
        <is>
          <t>Internal Training</t>
        </is>
      </c>
      <c r="G6" s="6" t="inlineStr">
        <is>
          <t>Bristol</t>
        </is>
      </c>
      <c r="H6" s="34" t="n">
        <v>0.375</v>
      </c>
      <c r="I6" s="34" t="n">
        <v>0.7708333333333334</v>
      </c>
      <c r="J6" s="8" t="n">
        <v>45</v>
      </c>
      <c r="K6" s="9">
        <f>IFERROR(((I6-H6)*24)-(J6/60),0)</f>
        <v/>
      </c>
      <c r="L6" s="35" t="n">
        <v>12.5</v>
      </c>
      <c r="M6" s="9">
        <f>IF(K6&gt;8,K6-8,0)</f>
        <v/>
      </c>
      <c r="N6" s="35" t="n">
        <v>15.5</v>
      </c>
      <c r="O6" s="36">
        <f>IFERROR((K6-M6)*L6+(M6*N6),0)</f>
        <v/>
      </c>
      <c r="P6" s="6" t="inlineStr">
        <is>
          <t>Draft</t>
        </is>
      </c>
      <c r="Q6" s="6" t="inlineStr"/>
      <c r="R6" s="5" t="inlineStr">
        <is>
          <t>New starter</t>
        </is>
      </c>
    </row>
    <row r="7">
      <c r="A7" s="32" t="n">
        <v>46178</v>
      </c>
      <c r="B7" s="37">
        <f>A7-WEEKDAY(A7,2)+1</f>
        <v/>
      </c>
      <c r="C7" s="4" t="inlineStr">
        <is>
          <t>Emily Johnson</t>
        </is>
      </c>
      <c r="D7" s="13" t="inlineStr">
        <is>
          <t>Operations Lead</t>
        </is>
      </c>
      <c r="E7" s="13" t="inlineStr">
        <is>
          <t>Operations</t>
        </is>
      </c>
      <c r="F7" s="13" t="inlineStr">
        <is>
          <t>LogiCo Ltd</t>
        </is>
      </c>
      <c r="G7" s="14" t="inlineStr">
        <is>
          <t>Glasgow</t>
        </is>
      </c>
      <c r="H7" s="34" t="n">
        <v>0.2916666666666667</v>
      </c>
      <c r="I7" s="34" t="n">
        <v>0.7083333333333334</v>
      </c>
      <c r="J7" s="8" t="n">
        <v>60</v>
      </c>
      <c r="K7" s="15">
        <f>IFERROR(((I7-H7)*24)-(J7/60),0)</f>
        <v/>
      </c>
      <c r="L7" s="35" t="n">
        <v>15</v>
      </c>
      <c r="M7" s="15">
        <f>IF(K7&gt;8,K7-8,0)</f>
        <v/>
      </c>
      <c r="N7" s="35" t="n">
        <v>19</v>
      </c>
      <c r="O7" s="38">
        <f>IFERROR((K7-M7)*L7+(M7*N7),0)</f>
        <v/>
      </c>
      <c r="P7" s="14" t="inlineStr">
        <is>
          <t>Submitted</t>
        </is>
      </c>
      <c r="Q7" s="14" t="inlineStr"/>
      <c r="R7" s="13" t="inlineStr">
        <is>
          <t>Night shift prep</t>
        </is>
      </c>
    </row>
    <row r="8">
      <c r="A8" s="32" t="n">
        <v>46181</v>
      </c>
      <c r="B8" s="33">
        <f>A8-WEEKDAY(A8,2)+1</f>
        <v/>
      </c>
      <c r="C8" s="4" t="inlineStr">
        <is>
          <t>George Harris</t>
        </is>
      </c>
      <c r="D8" s="5" t="inlineStr">
        <is>
          <t>Field Technician</t>
        </is>
      </c>
      <c r="E8" s="5" t="inlineStr">
        <is>
          <t>Field Ops</t>
        </is>
      </c>
      <c r="F8" s="5" t="inlineStr">
        <is>
          <t>PowerGrid UK</t>
        </is>
      </c>
      <c r="G8" s="6" t="inlineStr">
        <is>
          <t>Liverpool</t>
        </is>
      </c>
      <c r="H8" s="34" t="n">
        <v>0.2708333333333333</v>
      </c>
      <c r="I8" s="34" t="n">
        <v>0.6875</v>
      </c>
      <c r="J8" s="8" t="n">
        <v>60</v>
      </c>
      <c r="K8" s="9">
        <f>IFERROR(((I8-H8)*24)-(J8/60),0)</f>
        <v/>
      </c>
      <c r="L8" s="35" t="n">
        <v>13</v>
      </c>
      <c r="M8" s="9">
        <f>IF(K8&gt;8,K8-8,0)</f>
        <v/>
      </c>
      <c r="N8" s="35" t="n">
        <v>16.5</v>
      </c>
      <c r="O8" s="36">
        <f>IFERROR((K8-M8)*L8+(M8*N8),0)</f>
        <v/>
      </c>
      <c r="P8" s="6" t="inlineStr">
        <is>
          <t>Approved</t>
        </is>
      </c>
      <c r="Q8" s="6" t="inlineStr">
        <is>
          <t>D. Hughes</t>
        </is>
      </c>
      <c r="R8" s="5" t="inlineStr">
        <is>
          <t>Emergency callout</t>
        </is>
      </c>
    </row>
    <row r="9">
      <c r="A9" s="32" t="n">
        <v>46182</v>
      </c>
      <c r="B9" s="37">
        <f>A9-WEEKDAY(A9,2)+1</f>
        <v/>
      </c>
      <c r="C9" s="4" t="inlineStr">
        <is>
          <t>Isla Clark</t>
        </is>
      </c>
      <c r="D9" s="13" t="inlineStr">
        <is>
          <t>Office Administrator</t>
        </is>
      </c>
      <c r="E9" s="13" t="inlineStr">
        <is>
          <t>Admin</t>
        </is>
      </c>
      <c r="F9" s="13" t="inlineStr">
        <is>
          <t>Internal Support</t>
        </is>
      </c>
      <c r="G9" s="14" t="inlineStr">
        <is>
          <t>Sheffield</t>
        </is>
      </c>
      <c r="H9" s="34" t="n">
        <v>0.375</v>
      </c>
      <c r="I9" s="34" t="n">
        <v>0.7291666666666666</v>
      </c>
      <c r="J9" s="8" t="n">
        <v>30</v>
      </c>
      <c r="K9" s="15">
        <f>IFERROR(((I9-H9)*24)-(J9/60),0)</f>
        <v/>
      </c>
      <c r="L9" s="35" t="n">
        <v>11.5</v>
      </c>
      <c r="M9" s="15">
        <f>IF(K9&gt;8,K9-8,0)</f>
        <v/>
      </c>
      <c r="N9" s="35" t="n">
        <v>14.5</v>
      </c>
      <c r="O9" s="38">
        <f>IFERROR((K9-M9)*L9+(M9*N9),0)</f>
        <v/>
      </c>
      <c r="P9" s="14" t="inlineStr">
        <is>
          <t>Draft</t>
        </is>
      </c>
      <c r="Q9" s="14" t="inlineStr"/>
      <c r="R9" s="13" t="inlineStr"/>
    </row>
    <row r="10">
      <c r="A10" s="32" t="n">
        <v>46183</v>
      </c>
      <c r="B10" s="33">
        <f>A10-WEEKDAY(A10,2)+1</f>
        <v/>
      </c>
      <c r="C10" s="4" t="inlineStr">
        <is>
          <t>Charlie Lewis</t>
        </is>
      </c>
      <c r="D10" s="5" t="inlineStr">
        <is>
          <t>Project Planner</t>
        </is>
      </c>
      <c r="E10" s="5" t="inlineStr">
        <is>
          <t>PMO</t>
        </is>
      </c>
      <c r="F10" s="5" t="inlineStr">
        <is>
          <t>Construct North Ltd</t>
        </is>
      </c>
      <c r="G10" s="6" t="inlineStr">
        <is>
          <t>Edinburgh</t>
        </is>
      </c>
      <c r="H10" s="34" t="n">
        <v>0.3333333333333333</v>
      </c>
      <c r="I10" s="34" t="n">
        <v>0.7708333333333334</v>
      </c>
      <c r="J10" s="8" t="n">
        <v>45</v>
      </c>
      <c r="K10" s="9">
        <f>IFERROR(((I10-H10)*24)-(J10/60),0)</f>
        <v/>
      </c>
      <c r="L10" s="35" t="n">
        <v>14.5</v>
      </c>
      <c r="M10" s="9">
        <f>IF(K10&gt;8,K10-8,0)</f>
        <v/>
      </c>
      <c r="N10" s="35" t="n">
        <v>18</v>
      </c>
      <c r="O10" s="36">
        <f>IFERROR((K10-M10)*L10+(M10*N10),0)</f>
        <v/>
      </c>
      <c r="P10" s="6" t="inlineStr">
        <is>
          <t>Submitted</t>
        </is>
      </c>
      <c r="Q10" s="6" t="inlineStr"/>
      <c r="R10" s="5" t="inlineStr">
        <is>
          <t>Phase 2 planning</t>
        </is>
      </c>
    </row>
    <row r="11">
      <c r="A11" s="32" t="n">
        <v>46184</v>
      </c>
      <c r="B11" s="37">
        <f>A11-WEEKDAY(A11,2)+1</f>
        <v/>
      </c>
      <c r="C11" s="4" t="inlineStr">
        <is>
          <t>Grace Walker</t>
        </is>
      </c>
      <c r="D11" s="13" t="inlineStr">
        <is>
          <t>Customer Service Rep</t>
        </is>
      </c>
      <c r="E11" s="13" t="inlineStr">
        <is>
          <t>CS</t>
        </is>
      </c>
      <c r="F11" s="13" t="inlineStr">
        <is>
          <t>RetailCo UK</t>
        </is>
      </c>
      <c r="G11" s="14" t="inlineStr">
        <is>
          <t>Cardiff</t>
        </is>
      </c>
      <c r="H11" s="34" t="n">
        <v>0.3541666666666667</v>
      </c>
      <c r="I11" s="34" t="n">
        <v>0.7083333333333334</v>
      </c>
      <c r="J11" s="8" t="n">
        <v>30</v>
      </c>
      <c r="K11" s="15">
        <f>IFERROR(((I11-H11)*24)-(J11/60),0)</f>
        <v/>
      </c>
      <c r="L11" s="35" t="n">
        <v>11</v>
      </c>
      <c r="M11" s="15">
        <f>IF(K11&gt;8,K11-8,0)</f>
        <v/>
      </c>
      <c r="N11" s="35" t="n">
        <v>14</v>
      </c>
      <c r="O11" s="38">
        <f>IFERROR((K11-M11)*L11+(M11*N11),0)</f>
        <v/>
      </c>
      <c r="P11" s="14" t="inlineStr">
        <is>
          <t>Approved</t>
        </is>
      </c>
      <c r="Q11" s="14" t="inlineStr">
        <is>
          <t>L. Evans</t>
        </is>
      </c>
      <c r="R11" s="13" t="inlineStr"/>
    </row>
    <row r="12">
      <c r="A12" s="17" t="inlineStr">
        <is>
          <t>TOTALS</t>
        </is>
      </c>
      <c r="B12" s="18" t="n"/>
      <c r="C12" s="18" t="n"/>
      <c r="D12" s="18" t="n"/>
      <c r="E12" s="18" t="n"/>
      <c r="F12" s="18" t="n"/>
      <c r="G12" s="18" t="n"/>
      <c r="H12" s="18" t="n"/>
      <c r="I12" s="18" t="n"/>
      <c r="J12" s="18" t="n"/>
      <c r="K12" s="19">
        <f>SUM(K2:K11)</f>
        <v/>
      </c>
      <c r="L12" s="18" t="n"/>
      <c r="M12" s="19">
        <f>SUM(M2:M11)</f>
        <v/>
      </c>
      <c r="N12" s="18" t="n"/>
      <c r="O12" s="39">
        <f>SUM(O2:O11)</f>
        <v/>
      </c>
      <c r="P12" s="18" t="n"/>
      <c r="Q12" s="18" t="n"/>
      <c r="R12" s="18" t="n"/>
    </row>
  </sheetData>
  <conditionalFormatting sqref="P2:P11">
    <cfRule type="expression" priority="1" dxfId="0" stopIfTrue="0">
      <formula>$P2="Approved"</formula>
    </cfRule>
    <cfRule type="expression" priority="2" dxfId="1" stopIfTrue="0">
      <formula>$P2="Rejected"</formula>
    </cfRule>
  </conditionalFormatting>
  <dataValidations count="1">
    <dataValidation sqref="P2:P500" showErrorMessage="1" showInputMessage="1" allowBlank="1" type="list">
      <formula1>"Submitted,Approved,Rejected,Draft"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6" customWidth="1" min="4" max="4"/>
    <col width="14" customWidth="1" min="5" max="5"/>
    <col width="18" customWidth="1" min="6" max="6"/>
    <col width="18" customWidth="1" min="7" max="7"/>
    <col width="14" customWidth="1" min="8" max="8"/>
    <col width="22" customWidth="1" min="9" max="9"/>
    <col width="22" customWidth="1" min="10" max="10"/>
    <col width="16" customWidth="1" min="11" max="11"/>
  </cols>
  <sheetData>
    <row r="1" ht="22" customHeight="1">
      <c r="A1" s="1" t="inlineStr">
        <is>
          <t>Week Commencing</t>
        </is>
      </c>
      <c r="B1" s="1" t="inlineStr">
        <is>
          <t>Employee Name</t>
        </is>
      </c>
      <c r="C1" s="1" t="inlineStr">
        <is>
          <t>Total Hours</t>
        </is>
      </c>
      <c r="D1" s="1" t="inlineStr">
        <is>
          <t>Standard Hours</t>
        </is>
      </c>
      <c r="E1" s="1" t="inlineStr">
        <is>
          <t>Overtime Hours</t>
        </is>
      </c>
      <c r="F1" s="1" t="inlineStr">
        <is>
          <t>Standard Pay (£)</t>
        </is>
      </c>
      <c r="G1" s="1" t="inlineStr">
        <is>
          <t>Overtime Pay (£)</t>
        </is>
      </c>
      <c r="H1" s="1" t="inlineStr">
        <is>
          <t>Gross Pay (£)</t>
        </is>
      </c>
      <c r="I1" s="1" t="inlineStr">
        <is>
          <t>Timesheets Submitted</t>
        </is>
      </c>
      <c r="J1" s="1" t="inlineStr">
        <is>
          <t>Approved Timesheets</t>
        </is>
      </c>
      <c r="K1" s="1" t="inlineStr">
        <is>
          <t>Approval Rate %</t>
        </is>
      </c>
    </row>
    <row r="2">
      <c r="A2" s="33" t="n">
        <v>46174</v>
      </c>
      <c r="B2" s="5" t="inlineStr">
        <is>
          <t>Oliver Smith</t>
        </is>
      </c>
      <c r="C2" s="9">
        <f>IFERROR(SUMIFS('Timesheet Entries'!K:K,'Timesheet Entries'!B:B,A2,'Timesheet Entries'!C:C,B2),0)</f>
        <v/>
      </c>
      <c r="D2" s="9">
        <f>MIN(C2,40)</f>
        <v/>
      </c>
      <c r="E2" s="9">
        <f>IFERROR(SUMIFS('Timesheet Entries'!M:M,'Timesheet Entries'!B:B,A2,'Timesheet Entries'!C:C,B2),0)</f>
        <v/>
      </c>
      <c r="F2" s="40">
        <f>IFERROR(D2*VLOOKUP(B2,'Timesheet Entries'!C:L,10,FALSE),0)</f>
        <v/>
      </c>
      <c r="G2" s="40">
        <f>IFERROR(E2*VLOOKUP(B2,'Timesheet Entries'!C:N,12,FALSE),0)</f>
        <v/>
      </c>
      <c r="H2" s="36">
        <f>F2+G2</f>
        <v/>
      </c>
      <c r="I2" s="6">
        <f>COUNTIFS('Timesheet Entries'!C:C,B2,'Timesheet Entries'!P:P,"Submitted")+COUNTIFS('Timesheet Entries'!C:C,B2,'Timesheet Entries'!P:P,"Approved")+COUNTIFS('Timesheet Entries'!C:C,B2,'Timesheet Entries'!P:P,"Rejected")</f>
        <v/>
      </c>
      <c r="J2" s="6">
        <f>COUNTIFS('Timesheet Entries'!C:C,B2,'Timesheet Entries'!P:P,"Approved")</f>
        <v/>
      </c>
      <c r="K2" s="41">
        <f>IFERROR(J2/I2,0)</f>
        <v/>
      </c>
    </row>
    <row r="3">
      <c r="A3" s="37" t="n">
        <v>46174</v>
      </c>
      <c r="B3" s="13" t="inlineStr">
        <is>
          <t>Amelia Brown</t>
        </is>
      </c>
      <c r="C3" s="15">
        <f>IFERROR(SUMIFS('Timesheet Entries'!K:K,'Timesheet Entries'!B:B,A3,'Timesheet Entries'!C:C,B3),0)</f>
        <v/>
      </c>
      <c r="D3" s="15">
        <f>MIN(C3,40)</f>
        <v/>
      </c>
      <c r="E3" s="15">
        <f>IFERROR(SUMIFS('Timesheet Entries'!M:M,'Timesheet Entries'!B:B,A3,'Timesheet Entries'!C:C,B3),0)</f>
        <v/>
      </c>
      <c r="F3" s="42">
        <f>IFERROR(D3*VLOOKUP(B3,'Timesheet Entries'!C:L,10,FALSE),0)</f>
        <v/>
      </c>
      <c r="G3" s="42">
        <f>IFERROR(E3*VLOOKUP(B3,'Timesheet Entries'!C:N,12,FALSE),0)</f>
        <v/>
      </c>
      <c r="H3" s="38">
        <f>F3+G3</f>
        <v/>
      </c>
      <c r="I3" s="14">
        <f>COUNTIFS('Timesheet Entries'!C:C,B3,'Timesheet Entries'!P:P,"Submitted")+COUNTIFS('Timesheet Entries'!C:C,B3,'Timesheet Entries'!P:P,"Approved")+COUNTIFS('Timesheet Entries'!C:C,B3,'Timesheet Entries'!P:P,"Rejected")</f>
        <v/>
      </c>
      <c r="J3" s="14">
        <f>COUNTIFS('Timesheet Entries'!C:C,B3,'Timesheet Entries'!P:P,"Approved")</f>
        <v/>
      </c>
      <c r="K3" s="43">
        <f>IFERROR(J3/I3,0)</f>
        <v/>
      </c>
    </row>
    <row r="4">
      <c r="A4" s="33" t="n">
        <v>46174</v>
      </c>
      <c r="B4" s="5" t="inlineStr">
        <is>
          <t>Harry Wilson</t>
        </is>
      </c>
      <c r="C4" s="9">
        <f>IFERROR(SUMIFS('Timesheet Entries'!K:K,'Timesheet Entries'!B:B,A4,'Timesheet Entries'!C:C,B4),0)</f>
        <v/>
      </c>
      <c r="D4" s="9">
        <f>MIN(C4,40)</f>
        <v/>
      </c>
      <c r="E4" s="9">
        <f>IFERROR(SUMIFS('Timesheet Entries'!M:M,'Timesheet Entries'!B:B,A4,'Timesheet Entries'!C:C,B4),0)</f>
        <v/>
      </c>
      <c r="F4" s="40">
        <f>IFERROR(D4*VLOOKUP(B4,'Timesheet Entries'!C:L,10,FALSE),0)</f>
        <v/>
      </c>
      <c r="G4" s="40">
        <f>IFERROR(E4*VLOOKUP(B4,'Timesheet Entries'!C:N,12,FALSE),0)</f>
        <v/>
      </c>
      <c r="H4" s="36">
        <f>F4+G4</f>
        <v/>
      </c>
      <c r="I4" s="6">
        <f>COUNTIFS('Timesheet Entries'!C:C,B4,'Timesheet Entries'!P:P,"Submitted")+COUNTIFS('Timesheet Entries'!C:C,B4,'Timesheet Entries'!P:P,"Approved")+COUNTIFS('Timesheet Entries'!C:C,B4,'Timesheet Entries'!P:P,"Rejected")</f>
        <v/>
      </c>
      <c r="J4" s="6">
        <f>COUNTIFS('Timesheet Entries'!C:C,B4,'Timesheet Entries'!P:P,"Approved")</f>
        <v/>
      </c>
      <c r="K4" s="41">
        <f>IFERROR(J4/I4,0)</f>
        <v/>
      </c>
    </row>
    <row r="5">
      <c r="A5" s="37" t="n">
        <v>46174</v>
      </c>
      <c r="B5" s="13" t="inlineStr">
        <is>
          <t>Sophie Taylor</t>
        </is>
      </c>
      <c r="C5" s="15">
        <f>IFERROR(SUMIFS('Timesheet Entries'!K:K,'Timesheet Entries'!B:B,A5,'Timesheet Entries'!C:C,B5),0)</f>
        <v/>
      </c>
      <c r="D5" s="15">
        <f>MIN(C5,40)</f>
        <v/>
      </c>
      <c r="E5" s="15">
        <f>IFERROR(SUMIFS('Timesheet Entries'!M:M,'Timesheet Entries'!B:B,A5,'Timesheet Entries'!C:C,B5),0)</f>
        <v/>
      </c>
      <c r="F5" s="42">
        <f>IFERROR(D5*VLOOKUP(B5,'Timesheet Entries'!C:L,10,FALSE),0)</f>
        <v/>
      </c>
      <c r="G5" s="42">
        <f>IFERROR(E5*VLOOKUP(B5,'Timesheet Entries'!C:N,12,FALSE),0)</f>
        <v/>
      </c>
      <c r="H5" s="38">
        <f>F5+G5</f>
        <v/>
      </c>
      <c r="I5" s="14">
        <f>COUNTIFS('Timesheet Entries'!C:C,B5,'Timesheet Entries'!P:P,"Submitted")+COUNTIFS('Timesheet Entries'!C:C,B5,'Timesheet Entries'!P:P,"Approved")+COUNTIFS('Timesheet Entries'!C:C,B5,'Timesheet Entries'!P:P,"Rejected")</f>
        <v/>
      </c>
      <c r="J5" s="14">
        <f>COUNTIFS('Timesheet Entries'!C:C,B5,'Timesheet Entries'!P:P,"Approved")</f>
        <v/>
      </c>
      <c r="K5" s="43">
        <f>IFERROR(J5/I5,0)</f>
        <v/>
      </c>
    </row>
    <row r="6">
      <c r="A6" s="33" t="n">
        <v>46174</v>
      </c>
      <c r="B6" s="5" t="inlineStr">
        <is>
          <t>Jack Davies</t>
        </is>
      </c>
      <c r="C6" s="9">
        <f>IFERROR(SUMIFS('Timesheet Entries'!K:K,'Timesheet Entries'!B:B,A6,'Timesheet Entries'!C:C,B6),0)</f>
        <v/>
      </c>
      <c r="D6" s="9">
        <f>MIN(C6,40)</f>
        <v/>
      </c>
      <c r="E6" s="9">
        <f>IFERROR(SUMIFS('Timesheet Entries'!M:M,'Timesheet Entries'!B:B,A6,'Timesheet Entries'!C:C,B6),0)</f>
        <v/>
      </c>
      <c r="F6" s="40">
        <f>IFERROR(D6*VLOOKUP(B6,'Timesheet Entries'!C:L,10,FALSE),0)</f>
        <v/>
      </c>
      <c r="G6" s="40">
        <f>IFERROR(E6*VLOOKUP(B6,'Timesheet Entries'!C:N,12,FALSE),0)</f>
        <v/>
      </c>
      <c r="H6" s="36">
        <f>F6+G6</f>
        <v/>
      </c>
      <c r="I6" s="6">
        <f>COUNTIFS('Timesheet Entries'!C:C,B6,'Timesheet Entries'!P:P,"Submitted")+COUNTIFS('Timesheet Entries'!C:C,B6,'Timesheet Entries'!P:P,"Approved")+COUNTIFS('Timesheet Entries'!C:C,B6,'Timesheet Entries'!P:P,"Rejected")</f>
        <v/>
      </c>
      <c r="J6" s="6">
        <f>COUNTIFS('Timesheet Entries'!C:C,B6,'Timesheet Entries'!P:P,"Approved")</f>
        <v/>
      </c>
      <c r="K6" s="41">
        <f>IFERROR(J6/I6,0)</f>
        <v/>
      </c>
    </row>
    <row r="7">
      <c r="A7" s="37" t="n">
        <v>46174</v>
      </c>
      <c r="B7" s="13" t="inlineStr">
        <is>
          <t>Emily Johnson</t>
        </is>
      </c>
      <c r="C7" s="15">
        <f>IFERROR(SUMIFS('Timesheet Entries'!K:K,'Timesheet Entries'!B:B,A7,'Timesheet Entries'!C:C,B7),0)</f>
        <v/>
      </c>
      <c r="D7" s="15">
        <f>MIN(C7,40)</f>
        <v/>
      </c>
      <c r="E7" s="15">
        <f>IFERROR(SUMIFS('Timesheet Entries'!M:M,'Timesheet Entries'!B:B,A7,'Timesheet Entries'!C:C,B7),0)</f>
        <v/>
      </c>
      <c r="F7" s="42">
        <f>IFERROR(D7*VLOOKUP(B7,'Timesheet Entries'!C:L,10,FALSE),0)</f>
        <v/>
      </c>
      <c r="G7" s="42">
        <f>IFERROR(E7*VLOOKUP(B7,'Timesheet Entries'!C:N,12,FALSE),0)</f>
        <v/>
      </c>
      <c r="H7" s="38">
        <f>F7+G7</f>
        <v/>
      </c>
      <c r="I7" s="14">
        <f>COUNTIFS('Timesheet Entries'!C:C,B7,'Timesheet Entries'!P:P,"Submitted")+COUNTIFS('Timesheet Entries'!C:C,B7,'Timesheet Entries'!P:P,"Approved")+COUNTIFS('Timesheet Entries'!C:C,B7,'Timesheet Entries'!P:P,"Rejected")</f>
        <v/>
      </c>
      <c r="J7" s="14">
        <f>COUNTIFS('Timesheet Entries'!C:C,B7,'Timesheet Entries'!P:P,"Approved")</f>
        <v/>
      </c>
      <c r="K7" s="43">
        <f>IFERROR(J7/I7,0)</f>
        <v/>
      </c>
    </row>
    <row r="8">
      <c r="A8" s="33" t="n">
        <v>46181</v>
      </c>
      <c r="B8" s="5" t="inlineStr">
        <is>
          <t>George Harris</t>
        </is>
      </c>
      <c r="C8" s="9">
        <f>IFERROR(SUMIFS('Timesheet Entries'!K:K,'Timesheet Entries'!B:B,A8,'Timesheet Entries'!C:C,B8),0)</f>
        <v/>
      </c>
      <c r="D8" s="9">
        <f>MIN(C8,40)</f>
        <v/>
      </c>
      <c r="E8" s="9">
        <f>IFERROR(SUMIFS('Timesheet Entries'!M:M,'Timesheet Entries'!B:B,A8,'Timesheet Entries'!C:C,B8),0)</f>
        <v/>
      </c>
      <c r="F8" s="40">
        <f>IFERROR(D8*VLOOKUP(B8,'Timesheet Entries'!C:L,10,FALSE),0)</f>
        <v/>
      </c>
      <c r="G8" s="40">
        <f>IFERROR(E8*VLOOKUP(B8,'Timesheet Entries'!C:N,12,FALSE),0)</f>
        <v/>
      </c>
      <c r="H8" s="36">
        <f>F8+G8</f>
        <v/>
      </c>
      <c r="I8" s="6">
        <f>COUNTIFS('Timesheet Entries'!C:C,B8,'Timesheet Entries'!P:P,"Submitted")+COUNTIFS('Timesheet Entries'!C:C,B8,'Timesheet Entries'!P:P,"Approved")+COUNTIFS('Timesheet Entries'!C:C,B8,'Timesheet Entries'!P:P,"Rejected")</f>
        <v/>
      </c>
      <c r="J8" s="6">
        <f>COUNTIFS('Timesheet Entries'!C:C,B8,'Timesheet Entries'!P:P,"Approved")</f>
        <v/>
      </c>
      <c r="K8" s="41">
        <f>IFERROR(J8/I8,0)</f>
        <v/>
      </c>
    </row>
    <row r="9">
      <c r="A9" s="37" t="n">
        <v>46181</v>
      </c>
      <c r="B9" s="13" t="inlineStr">
        <is>
          <t>Isla Clark</t>
        </is>
      </c>
      <c r="C9" s="15">
        <f>IFERROR(SUMIFS('Timesheet Entries'!K:K,'Timesheet Entries'!B:B,A9,'Timesheet Entries'!C:C,B9),0)</f>
        <v/>
      </c>
      <c r="D9" s="15">
        <f>MIN(C9,40)</f>
        <v/>
      </c>
      <c r="E9" s="15">
        <f>IFERROR(SUMIFS('Timesheet Entries'!M:M,'Timesheet Entries'!B:B,A9,'Timesheet Entries'!C:C,B9),0)</f>
        <v/>
      </c>
      <c r="F9" s="42">
        <f>IFERROR(D9*VLOOKUP(B9,'Timesheet Entries'!C:L,10,FALSE),0)</f>
        <v/>
      </c>
      <c r="G9" s="42">
        <f>IFERROR(E9*VLOOKUP(B9,'Timesheet Entries'!C:N,12,FALSE),0)</f>
        <v/>
      </c>
      <c r="H9" s="38">
        <f>F9+G9</f>
        <v/>
      </c>
      <c r="I9" s="14">
        <f>COUNTIFS('Timesheet Entries'!C:C,B9,'Timesheet Entries'!P:P,"Submitted")+COUNTIFS('Timesheet Entries'!C:C,B9,'Timesheet Entries'!P:P,"Approved")+COUNTIFS('Timesheet Entries'!C:C,B9,'Timesheet Entries'!P:P,"Rejected")</f>
        <v/>
      </c>
      <c r="J9" s="14">
        <f>COUNTIFS('Timesheet Entries'!C:C,B9,'Timesheet Entries'!P:P,"Approved")</f>
        <v/>
      </c>
      <c r="K9" s="43">
        <f>IFERROR(J9/I9,0)</f>
        <v/>
      </c>
    </row>
    <row r="10">
      <c r="A10" s="33" t="n">
        <v>46181</v>
      </c>
      <c r="B10" s="5" t="inlineStr">
        <is>
          <t>Charlie Lewis</t>
        </is>
      </c>
      <c r="C10" s="9">
        <f>IFERROR(SUMIFS('Timesheet Entries'!K:K,'Timesheet Entries'!B:B,A10,'Timesheet Entries'!C:C,B10),0)</f>
        <v/>
      </c>
      <c r="D10" s="9">
        <f>MIN(C10,40)</f>
        <v/>
      </c>
      <c r="E10" s="9">
        <f>IFERROR(SUMIFS('Timesheet Entries'!M:M,'Timesheet Entries'!B:B,A10,'Timesheet Entries'!C:C,B10),0)</f>
        <v/>
      </c>
      <c r="F10" s="40">
        <f>IFERROR(D10*VLOOKUP(B10,'Timesheet Entries'!C:L,10,FALSE),0)</f>
        <v/>
      </c>
      <c r="G10" s="40">
        <f>IFERROR(E10*VLOOKUP(B10,'Timesheet Entries'!C:N,12,FALSE),0)</f>
        <v/>
      </c>
      <c r="H10" s="36">
        <f>F10+G10</f>
        <v/>
      </c>
      <c r="I10" s="6">
        <f>COUNTIFS('Timesheet Entries'!C:C,B10,'Timesheet Entries'!P:P,"Submitted")+COUNTIFS('Timesheet Entries'!C:C,B10,'Timesheet Entries'!P:P,"Approved")+COUNTIFS('Timesheet Entries'!C:C,B10,'Timesheet Entries'!P:P,"Rejected")</f>
        <v/>
      </c>
      <c r="J10" s="6">
        <f>COUNTIFS('Timesheet Entries'!C:C,B10,'Timesheet Entries'!P:P,"Approved")</f>
        <v/>
      </c>
      <c r="K10" s="41">
        <f>IFERROR(J10/I10,0)</f>
        <v/>
      </c>
    </row>
    <row r="11">
      <c r="A11" s="37" t="n">
        <v>46181</v>
      </c>
      <c r="B11" s="13" t="inlineStr">
        <is>
          <t>Grace Walker</t>
        </is>
      </c>
      <c r="C11" s="15">
        <f>IFERROR(SUMIFS('Timesheet Entries'!K:K,'Timesheet Entries'!B:B,A11,'Timesheet Entries'!C:C,B11),0)</f>
        <v/>
      </c>
      <c r="D11" s="15">
        <f>MIN(C11,40)</f>
        <v/>
      </c>
      <c r="E11" s="15">
        <f>IFERROR(SUMIFS('Timesheet Entries'!M:M,'Timesheet Entries'!B:B,A11,'Timesheet Entries'!C:C,B11),0)</f>
        <v/>
      </c>
      <c r="F11" s="42">
        <f>IFERROR(D11*VLOOKUP(B11,'Timesheet Entries'!C:L,10,FALSE),0)</f>
        <v/>
      </c>
      <c r="G11" s="42">
        <f>IFERROR(E11*VLOOKUP(B11,'Timesheet Entries'!C:N,12,FALSE),0)</f>
        <v/>
      </c>
      <c r="H11" s="38">
        <f>F11+G11</f>
        <v/>
      </c>
      <c r="I11" s="14">
        <f>COUNTIFS('Timesheet Entries'!C:C,B11,'Timesheet Entries'!P:P,"Submitted")+COUNTIFS('Timesheet Entries'!C:C,B11,'Timesheet Entries'!P:P,"Approved")+COUNTIFS('Timesheet Entries'!C:C,B11,'Timesheet Entries'!P:P,"Rejected")</f>
        <v/>
      </c>
      <c r="J11" s="14">
        <f>COUNTIFS('Timesheet Entries'!C:C,B11,'Timesheet Entries'!P:P,"Approved")</f>
        <v/>
      </c>
      <c r="K11" s="43">
        <f>IFERROR(J11/I11,0)</f>
        <v/>
      </c>
    </row>
    <row r="12">
      <c r="A12" s="17" t="inlineStr">
        <is>
          <t>TOTALS</t>
        </is>
      </c>
      <c r="B12" s="18" t="n"/>
      <c r="C12" s="19">
        <f>SUM(C2:C11)</f>
        <v/>
      </c>
      <c r="D12" s="19">
        <f>SUM(D2:D11)</f>
        <v/>
      </c>
      <c r="E12" s="19">
        <f>SUM(E2:E11)</f>
        <v/>
      </c>
      <c r="F12" s="39">
        <f>SUM(F2:F11)</f>
        <v/>
      </c>
      <c r="G12" s="39">
        <f>SUM(G2:G11)</f>
        <v/>
      </c>
      <c r="H12" s="39">
        <f>SUM(H2:H11)</f>
        <v/>
      </c>
      <c r="I12" s="18" t="n"/>
      <c r="J12" s="18" t="n"/>
      <c r="K12" s="18" t="n"/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2" customWidth="1" min="2" max="2"/>
  </cols>
  <sheetData>
    <row r="1" ht="20" customHeight="1">
      <c r="A1" s="25" t="inlineStr">
        <is>
          <t>UK Timesheet Template — User Instructions</t>
        </is>
      </c>
      <c r="B1" s="18" t="n"/>
    </row>
    <row r="2" ht="36" customHeight="1">
      <c r="A2" s="26" t="inlineStr">
        <is>
          <t>Overview</t>
        </is>
      </c>
      <c r="B2" s="27" t="inlineStr">
        <is>
          <t>This workbook provides a professional UK timesheet for logging employee hours, calculating pay, and summarising weekly totals. It is suitable for payroll support and HMRC record-keeping purposes.</t>
        </is>
      </c>
    </row>
    <row r="3" ht="20" customHeight="1">
      <c r="A3" s="25" t="inlineStr">
        <is>
          <t>Sheet 1: Timesheet Entries</t>
        </is>
      </c>
      <c r="B3" s="18" t="n"/>
    </row>
    <row r="4" ht="42" customHeight="1">
      <c r="A4" s="28" t="inlineStr">
        <is>
          <t>How to add a row</t>
        </is>
      </c>
      <c r="B4" s="29" t="inlineStr">
        <is>
          <t>Enter a date in column A (DD/MM/YYYY). Column B (Week Commencing) is calculated automatically as the Monday of that week. Fill in employee name, job title, department, project, and location.</t>
        </is>
      </c>
    </row>
    <row r="5" ht="42" customHeight="1">
      <c r="A5" s="30" t="inlineStr">
        <is>
          <t>Start &amp; Finish Time</t>
        </is>
      </c>
      <c r="B5" s="31" t="inlineStr">
        <is>
          <t>Use the 24-hour clock (e.g. 08:30 for 8:30 am, 17:30 for 5:30 pm). Enter as HH:MM. Times should be entered in columns H and I.</t>
        </is>
      </c>
    </row>
    <row r="6" ht="42" customHeight="1">
      <c r="A6" s="28" t="inlineStr">
        <is>
          <t>Break Deduction</t>
        </is>
      </c>
      <c r="B6" s="29" t="inlineStr">
        <is>
          <t>Enter total break time in minutes in column J. The Hours Worked formula (column K) automatically deducts the break: =((FinishTime - StartTime) * 24) - (Break / 60).</t>
        </is>
      </c>
    </row>
    <row r="7" ht="42" customHeight="1">
      <c r="A7" s="30" t="inlineStr">
        <is>
          <t>Overtime Rule</t>
        </is>
      </c>
      <c r="B7" s="31" t="inlineStr">
        <is>
          <t>Overtime hours (column M) are calculated as any hours worked beyond 8 per day. Overtime pay is calculated at the Overtime Rate (column N). Gross Pay (column O) combines standard and overtime pay.</t>
        </is>
      </c>
    </row>
    <row r="8" ht="42" customHeight="1">
      <c r="A8" s="28" t="inlineStr">
        <is>
          <t>Timesheet Status</t>
        </is>
      </c>
      <c r="B8" s="29" t="inlineStr">
        <is>
          <t>Use the dropdown in column P to set status: Draft, Submitted, Approved, or Rejected. Approved rows are highlighted green; Rejected rows are highlighted red.</t>
        </is>
      </c>
    </row>
    <row r="9" ht="42" customHeight="1">
      <c r="A9" s="30" t="inlineStr">
        <is>
          <t>Approver</t>
        </is>
      </c>
      <c r="B9" s="31" t="inlineStr">
        <is>
          <t>Enter the name of the line manager or payroll approver in column Q once the timesheet has been reviewed.</t>
        </is>
      </c>
    </row>
    <row r="10" ht="20" customHeight="1">
      <c r="A10" s="25" t="inlineStr">
        <is>
          <t>Sheet 2: Weekly Summary</t>
        </is>
      </c>
      <c r="B10" s="18" t="n"/>
    </row>
    <row r="11" ht="42" customHeight="1">
      <c r="A11" s="30" t="inlineStr">
        <is>
          <t>Purpose</t>
        </is>
      </c>
      <c r="B11" s="31" t="inlineStr">
        <is>
          <t>Automatically summarises total hours worked, standard vs overtime split, and gross pay by employee and week. Uses SUMIFS and VLOOKUP formulas referencing the Timesheet Entries sheet.</t>
        </is>
      </c>
    </row>
    <row r="12" ht="42" customHeight="1">
      <c r="A12" s="28" t="inlineStr">
        <is>
          <t>Charts</t>
        </is>
      </c>
      <c r="B12" s="29" t="inlineStr">
        <is>
          <t>Two charts are included: a clustered column chart showing Total Hours by Employee, and a line chart showing Gross Pay by Employee.</t>
        </is>
      </c>
    </row>
    <row r="13" ht="20" customHeight="1">
      <c r="A13" s="25" t="inlineStr">
        <is>
          <t>UK Payroll &amp; HMRC Notes</t>
        </is>
      </c>
      <c r="B13" s="18" t="n"/>
    </row>
    <row r="14" ht="42" customHeight="1">
      <c r="A14" s="28" t="inlineStr">
        <is>
          <t>PAYE &amp; NI</t>
        </is>
      </c>
      <c r="B14" s="29" t="inlineStr">
        <is>
          <t>This template records gross pay only. PAYE income tax and National Insurance (NI) deductions must be calculated separately via HMRC's PAYE system or payroll software.</t>
        </is>
      </c>
    </row>
    <row r="15" ht="42" customHeight="1">
      <c r="A15" s="30" t="inlineStr">
        <is>
          <t>Record Keeping</t>
        </is>
      </c>
      <c r="B15" s="31" t="inlineStr">
        <is>
          <t>Under HMRC rules, employers must retain payroll records for at least 3 years after the end of the tax year to which they relate. Timesheets support these records.</t>
        </is>
      </c>
    </row>
    <row r="16" ht="42" customHeight="1">
      <c r="A16" s="28" t="inlineStr">
        <is>
          <t>Payroll Cut-offs</t>
        </is>
      </c>
      <c r="B16" s="29" t="inlineStr">
        <is>
          <t>Ensure timesheets are submitted and approved before the payroll cut-off date each period. Agree cut-off dates with your payroll team at the start of each tax year.</t>
        </is>
      </c>
    </row>
    <row r="17" ht="42" customHeight="1">
      <c r="A17" s="30" t="inlineStr">
        <is>
          <t>Week Commencing</t>
        </is>
      </c>
      <c r="B17" s="31" t="inlineStr">
        <is>
          <t>All weeks run Monday to Sunday in line with standard UK working week convention. The Week Commencing date is always the Monday of each week.</t>
        </is>
      </c>
    </row>
    <row r="18" ht="42" customHeight="1">
      <c r="A18" s="28" t="inlineStr">
        <is>
          <t>Rates</t>
        </is>
      </c>
      <c r="B18" s="29" t="inlineStr">
        <is>
          <t>Ensure rates are at or above the UK National Living Wage. As of April 2026, the NLW is £12.21/hr for workers aged 21 and over. Update rates as legislation changes.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2026-06-16T16:24:03Z</dcterms:created>
  <dcterms:modified xmlns:dcterms="http://purl.org/dc/terms/" xmlns:xsi="http://www.w3.org/2001/XMLSchema-instance" xsi:type="dcterms:W3CDTF">2026-06-16T16:24:03Z</dcterms:modified>
</cp:coreProperties>
</file>