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ta Data" sheetId="1" state="visible" r:id="rId1"/>
    <sheet xmlns:r="http://schemas.openxmlformats.org/officeDocument/2006/relationships" name="Weekly Summary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'Rota Data'!$A$1:$O$1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HH:MM"/>
    <numFmt numFmtId="166" formatCode="£#,##0.00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A34A"/>
      <sz val="10"/>
    </font>
    <font>
      <name val="Calibri"/>
      <b val="1"/>
      <color rgb="00D97706"/>
      <sz val="10"/>
    </font>
    <font>
      <name val="Calibri"/>
      <b val="1"/>
      <color rgb="00DC2626"/>
      <sz val="10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color rgb="001E293B"/>
      <sz val="14"/>
    </font>
    <font>
      <name val="Calibri"/>
      <color rgb="00374151"/>
      <sz val="10"/>
    </font>
    <font>
      <name val="Calibri"/>
      <b val="1"/>
      <color rgb="000F766E"/>
      <sz val="11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E2E8F0"/>
      </patternFill>
    </fill>
    <fill>
      <patternFill patternType="solid">
        <fgColor rgb="000F766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2" fontId="2" fillId="3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2" fontId="2" fillId="5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2" fontId="6" fillId="9" borderId="1" applyAlignment="1" pivotButton="0" quotePrefix="0" xfId="0">
      <alignment horizontal="center" vertical="center"/>
    </xf>
    <xf numFmtId="166" fontId="6" fillId="9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8" fillId="1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1" fontId="9" fillId="3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2" fontId="9" fillId="5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6" fontId="9" fillId="3" borderId="1" applyAlignment="1" pivotButton="0" quotePrefix="0" xfId="0">
      <alignment horizontal="center" vertical="center"/>
    </xf>
    <xf numFmtId="1" fontId="9" fillId="5" borderId="1" applyAlignment="1" pivotButton="0" quotePrefix="0" xfId="0">
      <alignment horizontal="center" vertical="center"/>
    </xf>
    <xf numFmtId="1" fontId="3" fillId="3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1" fontId="5" fillId="3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center" vertical="center"/>
    </xf>
    <xf numFmtId="166" fontId="6" fillId="9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6" fontId="3" fillId="3" borderId="1" applyAlignment="1" pivotButton="0" quotePrefix="0" xfId="0">
      <alignment horizontal="center" vertical="center"/>
    </xf>
    <xf numFmtId="166" fontId="9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Hours by Role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'Weekly Summary'!C15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'Weekly Summary'!$A$16:$A$20</f>
            </numRef>
          </cat>
          <val>
            <numRef>
              <f>'Weekly Summary'!$C$16:$C$20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Role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Shift Status Mix</a:t>
            </a:r>
          </a:p>
        </rich>
      </tx>
    </title>
    <plotArea>
      <pieChart>
        <varyColors val="1"/>
        <ser>
          <idx val="0"/>
          <order val="0"/>
          <tx>
            <strRef>
              <f>'Weekly Summary'!B24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D97706"/>
              </a:solidFill>
              <a:ln xmlns:a="http://schemas.openxmlformats.org/drawingml/2006/main">
                <a:prstDash val="solid"/>
              </a:ln>
            </spPr>
          </dPt>
          <cat>
            <numRef>
              <f>'Weekly Summary'!$A$25:$A$28</f>
            </numRef>
          </cat>
          <val>
            <numRef>
              <f>'Weekly Summary'!$B$25:$B$28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2" customWidth="1" min="3" max="3"/>
    <col width="18" customWidth="1" min="4" max="4"/>
    <col width="16" customWidth="1" min="5" max="5"/>
    <col width="14" customWidth="1" min="6" max="6"/>
    <col width="12" customWidth="1" min="7" max="7"/>
    <col width="12" customWidth="1" min="8" max="8"/>
    <col width="13" customWidth="1" min="9" max="9"/>
    <col width="13" customWidth="1" min="10" max="10"/>
    <col width="15" customWidth="1" min="11" max="11"/>
    <col width="13" customWidth="1" min="12" max="12"/>
    <col width="12" customWidth="1" min="13" max="13"/>
    <col width="17" customWidth="1" min="14" max="14"/>
    <col width="22" customWidth="1" min="15" max="15"/>
  </cols>
  <sheetData>
    <row r="1" ht="22" customHeight="1">
      <c r="A1" s="1" t="inlineStr">
        <is>
          <t>Shift ID</t>
        </is>
      </c>
      <c r="B1" s="1" t="inlineStr">
        <is>
          <t>Date</t>
        </is>
      </c>
      <c r="C1" s="1" t="inlineStr">
        <is>
          <t>Day</t>
        </is>
      </c>
      <c r="D1" s="1" t="inlineStr">
        <is>
          <t>Employee Name</t>
        </is>
      </c>
      <c r="E1" s="1" t="inlineStr">
        <is>
          <t>Role</t>
        </is>
      </c>
      <c r="F1" s="1" t="inlineStr">
        <is>
          <t>Location</t>
        </is>
      </c>
      <c r="G1" s="1" t="inlineStr">
        <is>
          <t>Start Time</t>
        </is>
      </c>
      <c r="H1" s="1" t="inlineStr">
        <is>
          <t>End Time</t>
        </is>
      </c>
      <c r="I1" s="1" t="inlineStr">
        <is>
          <t>Break (mins)</t>
        </is>
      </c>
      <c r="J1" s="1" t="inlineStr">
        <is>
          <t>Hours Worked</t>
        </is>
      </c>
      <c r="K1" s="1" t="inlineStr">
        <is>
          <t>Hourly Rate (£)</t>
        </is>
      </c>
      <c r="L1" s="1" t="inlineStr">
        <is>
          <t>Shift Cost (£)</t>
        </is>
      </c>
      <c r="M1" s="1" t="inlineStr">
        <is>
          <t>Shift Type</t>
        </is>
      </c>
      <c r="N1" s="1" t="inlineStr">
        <is>
          <t>Status</t>
        </is>
      </c>
      <c r="O1" s="1" t="inlineStr">
        <is>
          <t>Notes</t>
        </is>
      </c>
    </row>
    <row r="2">
      <c r="A2" s="2" t="inlineStr">
        <is>
          <t>SH001</t>
        </is>
      </c>
      <c r="B2" s="37" t="n">
        <v>46118</v>
      </c>
      <c r="C2" s="2" t="inlineStr">
        <is>
          <t>Monday</t>
        </is>
      </c>
      <c r="D2" s="4" t="inlineStr">
        <is>
          <t>Oliver Smith</t>
        </is>
      </c>
      <c r="E2" s="4" t="inlineStr">
        <is>
          <t>Supervisor</t>
        </is>
      </c>
      <c r="F2" s="4" t="inlineStr">
        <is>
          <t>London</t>
        </is>
      </c>
      <c r="G2" s="38" t="n">
        <v>0.2916666666666667</v>
      </c>
      <c r="H2" s="38" t="n">
        <v>0.625</v>
      </c>
      <c r="I2" s="6" t="n">
        <v>30</v>
      </c>
      <c r="J2" s="7">
        <f>IFERROR(((H2-G2)*24)-(I2/60),0)</f>
        <v/>
      </c>
      <c r="K2" s="39" t="n">
        <v>12.5</v>
      </c>
      <c r="L2" s="40">
        <f>IFERROR(J2*K2,0)</f>
        <v/>
      </c>
      <c r="M2" s="2" t="inlineStr">
        <is>
          <t>Early</t>
        </is>
      </c>
      <c r="N2" s="2" t="inlineStr">
        <is>
          <t>Scheduled</t>
        </is>
      </c>
      <c r="O2" s="10">
        <f>IF(J2&gt;8,"Overtime Flag","Normal")</f>
        <v/>
      </c>
    </row>
    <row r="3">
      <c r="A3" s="11" t="inlineStr">
        <is>
          <t>SH002</t>
        </is>
      </c>
      <c r="B3" s="37" t="n">
        <v>46118</v>
      </c>
      <c r="C3" s="11" t="inlineStr">
        <is>
          <t>Monday</t>
        </is>
      </c>
      <c r="D3" s="12" t="inlineStr">
        <is>
          <t>Amelia Brown</t>
        </is>
      </c>
      <c r="E3" s="12" t="inlineStr">
        <is>
          <t>Sales Adviser</t>
        </is>
      </c>
      <c r="F3" s="12" t="inlineStr">
        <is>
          <t>Manchester</t>
        </is>
      </c>
      <c r="G3" s="38" t="n">
        <v>0.5833333333333334</v>
      </c>
      <c r="H3" s="38" t="n">
        <v>0.9166666666666666</v>
      </c>
      <c r="I3" s="6" t="n">
        <v>30</v>
      </c>
      <c r="J3" s="13">
        <f>IFERROR(((H3-G3)*24)-(I3/60),0)</f>
        <v/>
      </c>
      <c r="K3" s="39" t="n">
        <v>11.44</v>
      </c>
      <c r="L3" s="41">
        <f>IFERROR(J3*K3,0)</f>
        <v/>
      </c>
      <c r="M3" s="11" t="inlineStr">
        <is>
          <t>Late</t>
        </is>
      </c>
      <c r="N3" s="15" t="inlineStr">
        <is>
          <t>Completed</t>
        </is>
      </c>
      <c r="O3" s="10">
        <f>IF(J3&gt;8,"Overtime Flag","Normal")</f>
        <v/>
      </c>
    </row>
    <row r="4">
      <c r="A4" s="2" t="inlineStr">
        <is>
          <t>SH003</t>
        </is>
      </c>
      <c r="B4" s="37" t="n">
        <v>46119</v>
      </c>
      <c r="C4" s="2" t="inlineStr">
        <is>
          <t>Tuesday</t>
        </is>
      </c>
      <c r="D4" s="4" t="inlineStr">
        <is>
          <t>Harry Wilson</t>
        </is>
      </c>
      <c r="E4" s="4" t="inlineStr">
        <is>
          <t>Team Leader</t>
        </is>
      </c>
      <c r="F4" s="4" t="inlineStr">
        <is>
          <t>Birmingham</t>
        </is>
      </c>
      <c r="G4" s="38" t="n">
        <v>0.25</v>
      </c>
      <c r="H4" s="38" t="n">
        <v>0.5833333333333334</v>
      </c>
      <c r="I4" s="6" t="n">
        <v>45</v>
      </c>
      <c r="J4" s="7">
        <f>IFERROR(((H4-G4)*24)-(I4/60),0)</f>
        <v/>
      </c>
      <c r="K4" s="39" t="n">
        <v>13</v>
      </c>
      <c r="L4" s="40">
        <f>IFERROR(J4*K4,0)</f>
        <v/>
      </c>
      <c r="M4" s="2" t="inlineStr">
        <is>
          <t>Early</t>
        </is>
      </c>
      <c r="N4" s="15" t="inlineStr">
        <is>
          <t>Completed</t>
        </is>
      </c>
      <c r="O4" s="10">
        <f>IF(J4&gt;8,"Overtime Flag","Normal")</f>
        <v/>
      </c>
    </row>
    <row r="5">
      <c r="A5" s="11" t="inlineStr">
        <is>
          <t>SH004</t>
        </is>
      </c>
      <c r="B5" s="37" t="n">
        <v>46120</v>
      </c>
      <c r="C5" s="11" t="inlineStr">
        <is>
          <t>Wednesday</t>
        </is>
      </c>
      <c r="D5" s="12" t="inlineStr">
        <is>
          <t>Sophie Taylor</t>
        </is>
      </c>
      <c r="E5" s="12" t="inlineStr">
        <is>
          <t>Cashier</t>
        </is>
      </c>
      <c r="F5" s="12" t="inlineStr">
        <is>
          <t>Leeds</t>
        </is>
      </c>
      <c r="G5" s="38" t="n">
        <v>0.375</v>
      </c>
      <c r="H5" s="38" t="n">
        <v>0.7083333333333334</v>
      </c>
      <c r="I5" s="6" t="n">
        <v>60</v>
      </c>
      <c r="J5" s="13">
        <f>IFERROR(((H5-G5)*24)-(I5/60),0)</f>
        <v/>
      </c>
      <c r="K5" s="39" t="n">
        <v>10.42</v>
      </c>
      <c r="L5" s="41">
        <f>IFERROR(J5*K5,0)</f>
        <v/>
      </c>
      <c r="M5" s="11" t="inlineStr">
        <is>
          <t>Normal</t>
        </is>
      </c>
      <c r="N5" s="11" t="inlineStr">
        <is>
          <t>Scheduled</t>
        </is>
      </c>
      <c r="O5" s="10">
        <f>IF(J5&gt;8,"Overtime Flag","Normal")</f>
        <v/>
      </c>
    </row>
    <row r="6">
      <c r="A6" s="2" t="inlineStr">
        <is>
          <t>SH005</t>
        </is>
      </c>
      <c r="B6" s="37" t="n">
        <v>46120</v>
      </c>
      <c r="C6" s="2" t="inlineStr">
        <is>
          <t>Wednesday</t>
        </is>
      </c>
      <c r="D6" s="4" t="inlineStr">
        <is>
          <t>Jack Jones</t>
        </is>
      </c>
      <c r="E6" s="4" t="inlineStr">
        <is>
          <t>Driver</t>
        </is>
      </c>
      <c r="F6" s="4" t="inlineStr">
        <is>
          <t>Bristol</t>
        </is>
      </c>
      <c r="G6" s="38" t="n">
        <v>0.9166666666666666</v>
      </c>
      <c r="H6" s="38" t="n">
        <v>0.25</v>
      </c>
      <c r="I6" s="6" t="n">
        <v>30</v>
      </c>
      <c r="J6" s="7">
        <f>((H6+1-G6)*24)-(I6/60)</f>
        <v/>
      </c>
      <c r="K6" s="39" t="n">
        <v>11.8</v>
      </c>
      <c r="L6" s="40">
        <f>IFERROR(J6*K6,0)</f>
        <v/>
      </c>
      <c r="M6" s="2" t="inlineStr">
        <is>
          <t>Night</t>
        </is>
      </c>
      <c r="N6" s="2" t="inlineStr">
        <is>
          <t>Scheduled</t>
        </is>
      </c>
      <c r="O6" s="10">
        <f>IF(J6&gt;8,"Overtime Flag","Normal")</f>
        <v/>
      </c>
    </row>
    <row r="7">
      <c r="A7" s="11" t="inlineStr">
        <is>
          <t>SH006</t>
        </is>
      </c>
      <c r="B7" s="37" t="n">
        <v>46121</v>
      </c>
      <c r="C7" s="11" t="inlineStr">
        <is>
          <t>Thursday</t>
        </is>
      </c>
      <c r="D7" s="12" t="inlineStr">
        <is>
          <t>Emily Davies</t>
        </is>
      </c>
      <c r="E7" s="12" t="inlineStr">
        <is>
          <t>Supervisor</t>
        </is>
      </c>
      <c r="F7" s="12" t="inlineStr">
        <is>
          <t>Glasgow</t>
        </is>
      </c>
      <c r="G7" s="38" t="n">
        <v>0.3333333333333333</v>
      </c>
      <c r="H7" s="38" t="n">
        <v>0.8333333333333334</v>
      </c>
      <c r="I7" s="6" t="n">
        <v>60</v>
      </c>
      <c r="J7" s="13">
        <f>IFERROR(((H7-G7)*24)-(I7/60),0)</f>
        <v/>
      </c>
      <c r="K7" s="39" t="n">
        <v>12.5</v>
      </c>
      <c r="L7" s="41">
        <f>IFERROR(J7*K7,0)</f>
        <v/>
      </c>
      <c r="M7" s="11" t="inlineStr">
        <is>
          <t>Split</t>
        </is>
      </c>
      <c r="N7" s="16" t="inlineStr">
        <is>
          <t>Swap Requested</t>
        </is>
      </c>
      <c r="O7" s="10">
        <f>IF(J7&gt;8,"Overtime Flag","Normal")</f>
        <v/>
      </c>
    </row>
    <row r="8">
      <c r="A8" s="2" t="inlineStr">
        <is>
          <t>SH007</t>
        </is>
      </c>
      <c r="B8" s="37" t="n">
        <v>46122</v>
      </c>
      <c r="C8" s="2" t="inlineStr">
        <is>
          <t>Friday</t>
        </is>
      </c>
      <c r="D8" s="4" t="inlineStr">
        <is>
          <t>George Evans</t>
        </is>
      </c>
      <c r="E8" s="4" t="inlineStr">
        <is>
          <t>Sales Adviser</t>
        </is>
      </c>
      <c r="F8" s="4" t="inlineStr">
        <is>
          <t>Liverpool</t>
        </is>
      </c>
      <c r="G8" s="38" t="n">
        <v>0.2916666666666667</v>
      </c>
      <c r="H8" s="38" t="n">
        <v>0.7083333333333334</v>
      </c>
      <c r="I8" s="6" t="n">
        <v>30</v>
      </c>
      <c r="J8" s="7">
        <f>IFERROR(((H8-G8)*24)-(I8/60),0)</f>
        <v/>
      </c>
      <c r="K8" s="39" t="n">
        <v>11.44</v>
      </c>
      <c r="L8" s="40">
        <f>IFERROR(J8*K8,0)</f>
        <v/>
      </c>
      <c r="M8" s="2" t="inlineStr">
        <is>
          <t>Overtime</t>
        </is>
      </c>
      <c r="N8" s="2" t="inlineStr">
        <is>
          <t>Scheduled</t>
        </is>
      </c>
      <c r="O8" s="10">
        <f>IF(J8&gt;8,"Overtime Flag","Normal")</f>
        <v/>
      </c>
    </row>
    <row r="9">
      <c r="A9" s="11" t="inlineStr">
        <is>
          <t>SH008</t>
        </is>
      </c>
      <c r="B9" s="37" t="n">
        <v>46123</v>
      </c>
      <c r="C9" s="11" t="inlineStr">
        <is>
          <t>Saturday</t>
        </is>
      </c>
      <c r="D9" s="12" t="inlineStr">
        <is>
          <t>Isla Thomas</t>
        </is>
      </c>
      <c r="E9" s="12" t="inlineStr">
        <is>
          <t>Cashier</t>
        </is>
      </c>
      <c r="F9" s="12" t="inlineStr">
        <is>
          <t>Sheffield</t>
        </is>
      </c>
      <c r="G9" s="38" t="n">
        <v>0.375</v>
      </c>
      <c r="H9" s="38" t="n">
        <v>0.5416666666666666</v>
      </c>
      <c r="I9" s="6" t="n">
        <v>0</v>
      </c>
      <c r="J9" s="13">
        <f>IFERROR(((H9-G9)*24)-(I9/60),0)</f>
        <v/>
      </c>
      <c r="K9" s="39" t="n">
        <v>10.42</v>
      </c>
      <c r="L9" s="41">
        <f>IFERROR(J9*K9,0)</f>
        <v/>
      </c>
      <c r="M9" s="11" t="inlineStr">
        <is>
          <t>Early</t>
        </is>
      </c>
      <c r="N9" s="17" t="inlineStr">
        <is>
          <t>Cancelled</t>
        </is>
      </c>
      <c r="O9" s="10">
        <f>IF(J9&gt;8,"Overtime Flag","Normal")</f>
        <v/>
      </c>
    </row>
    <row r="10">
      <c r="A10" s="2" t="inlineStr">
        <is>
          <t>SH009</t>
        </is>
      </c>
      <c r="B10" s="37" t="n">
        <v>46123</v>
      </c>
      <c r="C10" s="2" t="inlineStr">
        <is>
          <t>Saturday</t>
        </is>
      </c>
      <c r="D10" s="4" t="inlineStr">
        <is>
          <t>Charlie Hughes</t>
        </is>
      </c>
      <c r="E10" s="4" t="inlineStr">
        <is>
          <t>Team Leader</t>
        </is>
      </c>
      <c r="F10" s="4" t="inlineStr">
        <is>
          <t>Edinburgh</t>
        </is>
      </c>
      <c r="G10" s="38" t="n">
        <v>0.5</v>
      </c>
      <c r="H10" s="38" t="n">
        <v>0.9166666666666666</v>
      </c>
      <c r="I10" s="6" t="n">
        <v>45</v>
      </c>
      <c r="J10" s="7">
        <f>IFERROR(((H10-G10)*24)-(I10/60),0)</f>
        <v/>
      </c>
      <c r="K10" s="39" t="n">
        <v>13</v>
      </c>
      <c r="L10" s="40">
        <f>IFERROR(J10*K10,0)</f>
        <v/>
      </c>
      <c r="M10" s="2" t="inlineStr">
        <is>
          <t>Late</t>
        </is>
      </c>
      <c r="N10" s="15" t="inlineStr">
        <is>
          <t>Completed</t>
        </is>
      </c>
      <c r="O10" s="10">
        <f>IF(J10&gt;8,"Overtime Flag","Normal")</f>
        <v/>
      </c>
    </row>
    <row r="11">
      <c r="A11" s="11" t="inlineStr">
        <is>
          <t>SH010</t>
        </is>
      </c>
      <c r="B11" s="37" t="n">
        <v>46124</v>
      </c>
      <c r="C11" s="11" t="inlineStr">
        <is>
          <t>Sunday</t>
        </is>
      </c>
      <c r="D11" s="12" t="inlineStr">
        <is>
          <t>Grace Patel</t>
        </is>
      </c>
      <c r="E11" s="12" t="inlineStr">
        <is>
          <t>Driver</t>
        </is>
      </c>
      <c r="F11" s="12" t="inlineStr">
        <is>
          <t>Cardiff</t>
        </is>
      </c>
      <c r="G11" s="38" t="n">
        <v>0.25</v>
      </c>
      <c r="H11" s="38" t="n">
        <v>0.75</v>
      </c>
      <c r="I11" s="6" t="n">
        <v>60</v>
      </c>
      <c r="J11" s="13">
        <f>IFERROR(((H11-G11)*24)-(I11/60),0)</f>
        <v/>
      </c>
      <c r="K11" s="39" t="n">
        <v>11.8</v>
      </c>
      <c r="L11" s="41">
        <f>IFERROR(J11*K11,0)</f>
        <v/>
      </c>
      <c r="M11" s="11" t="inlineStr">
        <is>
          <t>Overtime</t>
        </is>
      </c>
      <c r="N11" s="11" t="inlineStr">
        <is>
          <t>Scheduled</t>
        </is>
      </c>
      <c r="O11" s="10">
        <f>IF(J11&gt;8,"Overtime Flag","Normal")</f>
        <v/>
      </c>
    </row>
    <row r="12">
      <c r="A12" s="18" t="n"/>
      <c r="B12" s="18" t="n"/>
      <c r="C12" s="18" t="inlineStr">
        <is>
          <t>TOTALS</t>
        </is>
      </c>
      <c r="D12" s="18" t="n"/>
      <c r="E12" s="18" t="n"/>
      <c r="F12" s="18" t="n"/>
      <c r="G12" s="18" t="n"/>
      <c r="H12" s="18" t="n"/>
      <c r="I12" s="18" t="n"/>
      <c r="J12" s="19">
        <f>SUM(J2:J11)</f>
        <v/>
      </c>
      <c r="K12" s="42">
        <f>IFERROR(AVERAGE(K2:K11),0)</f>
        <v/>
      </c>
      <c r="L12" s="42">
        <f>SUM(L2:L11)</f>
        <v/>
      </c>
      <c r="M12" s="18" t="n"/>
      <c r="N12" s="18" t="n"/>
      <c r="O12" s="18" t="n"/>
    </row>
  </sheetData>
  <autoFilter ref="A1:O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showGridLines="1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28" customHeight="1">
      <c r="A1" s="21" t="inlineStr">
        <is>
          <t>Weekly Rota Summary — 06/04/2026 to 12/04/2026</t>
        </is>
      </c>
      <c r="B1" s="43" t="n"/>
      <c r="C1" s="43" t="n"/>
      <c r="D1" s="44" t="n"/>
    </row>
    <row r="2">
      <c r="A2" s="22" t="inlineStr">
        <is>
          <t>KPI</t>
        </is>
      </c>
      <c r="B2" s="22" t="inlineStr">
        <is>
          <t>Value</t>
        </is>
      </c>
    </row>
    <row r="3">
      <c r="A3" s="23" t="inlineStr">
        <is>
          <t>Total Shifts</t>
        </is>
      </c>
      <c r="B3" s="24">
        <f>COUNTA('Rota Data'!A2:A11)</f>
        <v/>
      </c>
    </row>
    <row r="4">
      <c r="A4" s="25" t="inlineStr">
        <is>
          <t>Total Hours Worked</t>
        </is>
      </c>
      <c r="B4" s="26">
        <f>SUM('Rota Data'!J2:J11)</f>
        <v/>
      </c>
    </row>
    <row r="5">
      <c r="A5" s="23" t="inlineStr">
        <is>
          <t>Total Labour Cost (£)</t>
        </is>
      </c>
      <c r="B5" s="45">
        <f>SUM('Rota Data'!L2:L11)</f>
        <v/>
      </c>
    </row>
    <row r="6">
      <c r="A6" s="25" t="inlineStr">
        <is>
          <t>Average Shift Length (hrs)</t>
        </is>
      </c>
      <c r="B6" s="26">
        <f>IFERROR(AVERAGE('Rota Data'!J2:J11),0)</f>
        <v/>
      </c>
    </row>
    <row r="7">
      <c r="A7" s="23" t="inlineStr">
        <is>
          <t>Average Hourly Rate (£)</t>
        </is>
      </c>
      <c r="B7" s="46">
        <f>IFERROR(AVERAGE('Rota Data'!K2:K11),0)</f>
        <v/>
      </c>
    </row>
    <row r="8">
      <c r="A8" s="25" t="inlineStr">
        <is>
          <t>Scheduled Shifts</t>
        </is>
      </c>
      <c r="B8" s="29">
        <f>COUNTIF('Rota Data'!N:N,"Scheduled")</f>
        <v/>
      </c>
    </row>
    <row r="9">
      <c r="A9" s="23" t="inlineStr">
        <is>
          <t>Completed Shifts</t>
        </is>
      </c>
      <c r="B9" s="30">
        <f>COUNTIF('Rota Data'!N:N,"Completed")</f>
        <v/>
      </c>
    </row>
    <row r="10">
      <c r="A10" s="25" t="inlineStr">
        <is>
          <t>Cancelled Shifts</t>
        </is>
      </c>
      <c r="B10" s="31">
        <f>COUNTIF('Rota Data'!N:N,"Cancelled")</f>
        <v/>
      </c>
    </row>
    <row r="11">
      <c r="A11" s="23" t="inlineStr">
        <is>
          <t>Swap Requested</t>
        </is>
      </c>
      <c r="B11" s="32">
        <f>COUNTIF('Rota Data'!N:N,"Swap Requested")</f>
        <v/>
      </c>
    </row>
    <row r="12">
      <c r="A12" s="25" t="inlineStr">
        <is>
          <t>Overtime Shifts</t>
        </is>
      </c>
      <c r="B12" s="31">
        <f>COUNTIF('Rota Data'!O:O,"Overtime Flag")</f>
        <v/>
      </c>
    </row>
    <row r="13"/>
    <row r="14">
      <c r="A14" s="1" t="inlineStr">
        <is>
          <t>Role Breakdown</t>
        </is>
      </c>
    </row>
    <row r="15">
      <c r="A15" s="22" t="inlineStr">
        <is>
          <t>Role</t>
        </is>
      </c>
      <c r="B15" s="22" t="inlineStr">
        <is>
          <t>Shifts</t>
        </is>
      </c>
      <c r="C15" s="22" t="inlineStr">
        <is>
          <t>Total Hours</t>
        </is>
      </c>
      <c r="D15" s="22" t="inlineStr">
        <is>
          <t>Total Cost (£)</t>
        </is>
      </c>
    </row>
    <row r="16">
      <c r="A16" s="23" t="inlineStr">
        <is>
          <t>Supervisor</t>
        </is>
      </c>
      <c r="B16" s="2">
        <f>COUNTIF('Rota Data'!E:E,"Supervisor")</f>
        <v/>
      </c>
      <c r="C16" s="7">
        <f>IFERROR(SUMIF('Rota Data'!E:E,"Supervisor",'Rota Data'!J:J),0)</f>
        <v/>
      </c>
      <c r="D16" s="40">
        <f>IFERROR(SUMIF('Rota Data'!E:E,"Supervisor",'Rota Data'!L:L),0)</f>
        <v/>
      </c>
    </row>
    <row r="17">
      <c r="A17" s="25" t="inlineStr">
        <is>
          <t>Sales Adviser</t>
        </is>
      </c>
      <c r="B17" s="11">
        <f>COUNTIF('Rota Data'!E:E,"Sales Adviser")</f>
        <v/>
      </c>
      <c r="C17" s="13">
        <f>IFERROR(SUMIF('Rota Data'!E:E,"Sales Adviser",'Rota Data'!J:J),0)</f>
        <v/>
      </c>
      <c r="D17" s="41">
        <f>IFERROR(SUMIF('Rota Data'!E:E,"Sales Adviser",'Rota Data'!L:L),0)</f>
        <v/>
      </c>
    </row>
    <row r="18">
      <c r="A18" s="23" t="inlineStr">
        <is>
          <t>Team Leader</t>
        </is>
      </c>
      <c r="B18" s="2">
        <f>COUNTIF('Rota Data'!E:E,"Team Leader")</f>
        <v/>
      </c>
      <c r="C18" s="7">
        <f>IFERROR(SUMIF('Rota Data'!E:E,"Team Leader",'Rota Data'!J:J),0)</f>
        <v/>
      </c>
      <c r="D18" s="40">
        <f>IFERROR(SUMIF('Rota Data'!E:E,"Team Leader",'Rota Data'!L:L),0)</f>
        <v/>
      </c>
    </row>
    <row r="19">
      <c r="A19" s="25" t="inlineStr">
        <is>
          <t>Cashier</t>
        </is>
      </c>
      <c r="B19" s="11">
        <f>COUNTIF('Rota Data'!E:E,"Cashier")</f>
        <v/>
      </c>
      <c r="C19" s="13">
        <f>IFERROR(SUMIF('Rota Data'!E:E,"Cashier",'Rota Data'!J:J),0)</f>
        <v/>
      </c>
      <c r="D19" s="41">
        <f>IFERROR(SUMIF('Rota Data'!E:E,"Cashier",'Rota Data'!L:L),0)</f>
        <v/>
      </c>
    </row>
    <row r="20">
      <c r="A20" s="23" t="inlineStr">
        <is>
          <t>Driver</t>
        </is>
      </c>
      <c r="B20" s="2">
        <f>COUNTIF('Rota Data'!E:E,"Driver")</f>
        <v/>
      </c>
      <c r="C20" s="7">
        <f>IFERROR(SUMIF('Rota Data'!E:E,"Driver",'Rota Data'!J:J),0)</f>
        <v/>
      </c>
      <c r="D20" s="40">
        <f>IFERROR(SUMIF('Rota Data'!E:E,"Driver",'Rota Data'!L:L),0)</f>
        <v/>
      </c>
    </row>
    <row r="21"/>
    <row r="22"/>
    <row r="23">
      <c r="A23" s="1" t="inlineStr">
        <is>
          <t>Shift Status Mix</t>
        </is>
      </c>
    </row>
    <row r="24">
      <c r="A24" s="22" t="inlineStr">
        <is>
          <t>Status</t>
        </is>
      </c>
      <c r="B24" s="22" t="inlineStr">
        <is>
          <t>Count</t>
        </is>
      </c>
    </row>
    <row r="25">
      <c r="A25" s="23" t="inlineStr">
        <is>
          <t>Scheduled</t>
        </is>
      </c>
      <c r="B25" s="2">
        <f>COUNTIF('Rota Data'!N:N,"Scheduled")</f>
        <v/>
      </c>
    </row>
    <row r="26">
      <c r="A26" s="25" t="inlineStr">
        <is>
          <t>Completed</t>
        </is>
      </c>
      <c r="B26" s="11">
        <f>COUNTIF('Rota Data'!N:N,"Completed")</f>
        <v/>
      </c>
    </row>
    <row r="27">
      <c r="A27" s="23" t="inlineStr">
        <is>
          <t>Cancelled</t>
        </is>
      </c>
      <c r="B27" s="2">
        <f>COUNTIF('Rota Data'!N:N,"Cancelled")</f>
        <v/>
      </c>
    </row>
    <row r="28">
      <c r="A28" s="25" t="inlineStr">
        <is>
          <t>Swap Requested</t>
        </is>
      </c>
      <c r="B28" s="11">
        <f>COUNTIF('Rota Data'!N:N,"Swap Requested")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18" customHeight="1">
      <c r="A1" s="33" t="inlineStr">
        <is>
          <t>Weekly Rota Template — Instructions</t>
        </is>
      </c>
    </row>
    <row r="2" ht="8" customHeight="1">
      <c r="A2" s="34" t="inlineStr"/>
    </row>
    <row r="3" ht="18" customHeight="1">
      <c r="A3" s="35" t="inlineStr">
        <is>
          <t>OVERVIEW</t>
        </is>
      </c>
    </row>
    <row r="4" ht="18" customHeight="1">
      <c r="A4" s="34" t="inlineStr">
        <is>
          <t>This template helps UK businesses plan and track weekly staff rotas, monitor labour costs, and maintain shift records for payroll and compliance purposes.</t>
        </is>
      </c>
    </row>
    <row r="5" ht="8" customHeight="1">
      <c r="A5" s="34" t="inlineStr"/>
    </row>
    <row r="6" ht="18" customHeight="1">
      <c r="A6" s="35" t="inlineStr">
        <is>
          <t>SHEET 1: ROTA DATA</t>
        </is>
      </c>
    </row>
    <row r="7" ht="18" customHeight="1">
      <c r="A7" s="34" t="inlineStr">
        <is>
          <t>Enter one row per shift. Complete the following columns:</t>
        </is>
      </c>
    </row>
    <row r="8" ht="18" customHeight="1">
      <c r="A8" s="34" t="inlineStr">
        <is>
          <t xml:space="preserve">  • Shift ID: A unique reference for each shift (e.g. SH001).</t>
        </is>
      </c>
    </row>
    <row r="9" ht="18" customHeight="1">
      <c r="A9" s="34" t="inlineStr">
        <is>
          <t xml:space="preserve">  • Date: Enter as DD/MM/YYYY (UK date format).</t>
        </is>
      </c>
    </row>
    <row r="10" ht="18" customHeight="1">
      <c r="A10" s="34" t="inlineStr">
        <is>
          <t xml:space="preserve">  • Day: The day of the week (auto-filled or manual).</t>
        </is>
      </c>
    </row>
    <row r="11" ht="18" customHeight="1">
      <c r="A11" s="34" t="inlineStr">
        <is>
          <t xml:space="preserve">  • Employee Name: Full name of the member of staff.</t>
        </is>
      </c>
    </row>
    <row r="12" ht="18" customHeight="1">
      <c r="A12" s="34" t="inlineStr">
        <is>
          <t xml:space="preserve">  • Role: Job title or role (e.g. Supervisor, Cashier, Driver).</t>
        </is>
      </c>
    </row>
    <row r="13" ht="18" customHeight="1">
      <c r="A13" s="34" t="inlineStr">
        <is>
          <t xml:space="preserve">  • Location: Branch, site, or city where the shift takes place.</t>
        </is>
      </c>
    </row>
    <row r="14" ht="18" customHeight="1">
      <c r="A14" s="34" t="inlineStr">
        <is>
          <t xml:space="preserve">  • Start Time / End Time: Use 24-hour format, e.g. 07:00, 22:30.</t>
        </is>
      </c>
    </row>
    <row r="15" ht="18" customHeight="1">
      <c r="A15" s="34" t="inlineStr">
        <is>
          <t xml:space="preserve">  • Break (mins): Enter break duration in minutes (e.g. 30 or 60).</t>
        </is>
      </c>
    </row>
    <row r="16" ht="18" customHeight="1">
      <c r="A16" s="34" t="inlineStr">
        <is>
          <t xml:space="preserve">  • Hours Worked: Calculated automatically from start/end time minus break.</t>
        </is>
      </c>
    </row>
    <row r="17" ht="18" customHeight="1">
      <c r="A17" s="34" t="inlineStr">
        <is>
          <t xml:space="preserve">  • Hourly Rate (£): Enter the employee's gross hourly rate in GBP.</t>
        </is>
      </c>
    </row>
    <row r="18" ht="18" customHeight="1">
      <c r="A18" s="34" t="inlineStr">
        <is>
          <t xml:space="preserve">  • Shift Cost (£): Calculated automatically (Hours Worked × Hourly Rate).</t>
        </is>
      </c>
    </row>
    <row r="19" ht="18" customHeight="1">
      <c r="A19" s="34" t="inlineStr">
        <is>
          <t xml:space="preserve">  • Shift Type: Early, Late, Night, Split, Overtime.</t>
        </is>
      </c>
    </row>
    <row r="20" ht="18" customHeight="1">
      <c r="A20" s="34" t="inlineStr">
        <is>
          <t xml:space="preserve">  • Status: Scheduled, Completed, Swap Requested, or Cancelled.</t>
        </is>
      </c>
    </row>
    <row r="21" ht="18" customHeight="1">
      <c r="A21" s="34" t="inlineStr">
        <is>
          <t xml:space="preserve">  • Notes: Auto-flags "Overtime Flag" if hours worked exceed 8. Add manual notes as needed.</t>
        </is>
      </c>
    </row>
    <row r="22" ht="8" customHeight="1">
      <c r="A22" s="34" t="inlineStr"/>
    </row>
    <row r="23" ht="18" customHeight="1">
      <c r="A23" s="35" t="inlineStr">
        <is>
          <t>TIME FORMAT GUIDANCE</t>
        </is>
      </c>
    </row>
    <row r="24" ht="18" customHeight="1">
      <c r="A24" s="34" t="inlineStr">
        <is>
          <t>Always enter times in 24-hour format (HH:MM). Example: 07:00 = 7am, 14:30 = 2:30pm, 22:00 = 10pm.</t>
        </is>
      </c>
    </row>
    <row r="25" ht="18" customHeight="1">
      <c r="A25" s="34" t="inlineStr">
        <is>
          <t>For night shifts crossing midnight (e.g. 22:00 to 06:00), adjust the Hours Worked formula to add 1 day.</t>
        </is>
      </c>
    </row>
    <row r="26" ht="8" customHeight="1">
      <c r="A26" s="34" t="inlineStr"/>
    </row>
    <row r="27" ht="18" customHeight="1">
      <c r="A27" s="35" t="inlineStr">
        <is>
          <t>ADDING / REMOVING SHIFTS</t>
        </is>
      </c>
    </row>
    <row r="28" ht="18" customHeight="1">
      <c r="A28" s="34" t="inlineStr">
        <is>
          <t>To add a new shift: insert a row below the last data row and copy formulas down from the row above.</t>
        </is>
      </c>
    </row>
    <row r="29" ht="18" customHeight="1">
      <c r="A29" s="34" t="inlineStr">
        <is>
          <t>To remove a shift: delete the entire row. Totals and summary figures will update automatically.</t>
        </is>
      </c>
    </row>
    <row r="30" ht="8" customHeight="1">
      <c r="A30" s="34" t="inlineStr"/>
    </row>
    <row r="31" ht="18" customHeight="1">
      <c r="A31" s="35" t="inlineStr">
        <is>
          <t>SHIFT STATUS MEANINGS</t>
        </is>
      </c>
    </row>
    <row r="32" ht="18" customHeight="1">
      <c r="A32" s="34" t="inlineStr">
        <is>
          <t xml:space="preserve">  • Scheduled: Shift is planned and confirmed.</t>
        </is>
      </c>
    </row>
    <row r="33" ht="18" customHeight="1">
      <c r="A33" s="34" t="inlineStr">
        <is>
          <t xml:space="preserve">  • Completed: Shift has been worked and recorded.</t>
        </is>
      </c>
    </row>
    <row r="34" ht="18" customHeight="1">
      <c r="A34" s="34" t="inlineStr">
        <is>
          <t xml:space="preserve">  • Swap Requested: Employee has requested a shift swap; awaiting approval.</t>
        </is>
      </c>
    </row>
    <row r="35" ht="18" customHeight="1">
      <c r="A35" s="34" t="inlineStr">
        <is>
          <t xml:space="preserve">  • Cancelled: Shift was cancelled — note the reason in the Notes column.</t>
        </is>
      </c>
    </row>
    <row r="36" ht="8" customHeight="1">
      <c r="A36" s="34" t="inlineStr"/>
    </row>
    <row r="37" ht="18" customHeight="1">
      <c r="A37" s="35" t="inlineStr">
        <is>
          <t>SHEET 2: WEEKLY SUMMARY</t>
        </is>
      </c>
    </row>
    <row r="38" ht="18" customHeight="1">
      <c r="A38" s="34" t="inlineStr">
        <is>
          <t>The summary sheet auto-calculates key metrics including total hours, total labour cost, and shift counts by status and role. Use this for a quick manager overview.</t>
        </is>
      </c>
    </row>
    <row r="39" ht="8" customHeight="1">
      <c r="A39" s="34" t="inlineStr"/>
    </row>
    <row r="40" ht="18" customHeight="1">
      <c r="A40" s="35" t="inlineStr">
        <is>
          <t>UK PAYROLL &amp; COMPLIANCE NOTES</t>
        </is>
      </c>
    </row>
    <row r="41" ht="18" customHeight="1">
      <c r="A41" s="34" t="inlineStr">
        <is>
          <t xml:space="preserve">  • National Minimum Wage (NMW): Ensure hourly rates meet current NMW/NLW thresholds for each employee's age group.</t>
        </is>
      </c>
    </row>
    <row r="42" ht="18" customHeight="1">
      <c r="A42" s="34" t="inlineStr">
        <is>
          <t xml:space="preserve">  • Overtime: Overtime rates are not applied automatically — adjust hourly rates manually where applicable.</t>
        </is>
      </c>
    </row>
    <row r="43" ht="18" customHeight="1">
      <c r="A43" s="34" t="inlineStr">
        <is>
          <t xml:space="preserve">  • Rest Breaks: Under the Working Time Regulations 1998, workers are entitled to a 20-minute break if working more than 6 hours.</t>
        </is>
      </c>
    </row>
    <row r="44" ht="18" customHeight="1">
      <c r="A44" s="34" t="inlineStr">
        <is>
          <t xml:space="preserve">  • Weekly Hours Limit: The Working Time Regulations cap average weekly working hours at 48 hours (unless an opt-out is signed).</t>
        </is>
      </c>
    </row>
    <row r="45" ht="18" customHeight="1">
      <c r="A45" s="34" t="inlineStr">
        <is>
          <t xml:space="preserve">  • Record Keeping: Employers must retain rota and time records for at least 2 years for payroll audit purposes.</t>
        </is>
      </c>
    </row>
    <row r="46" ht="18" customHeight="1">
      <c r="A46" s="34" t="inlineStr">
        <is>
          <t xml:space="preserve">  • Holiday Cover: Check holiday entitlement and bank holidays when scheduling (e.g. Good Friday, Easter Monday in April).</t>
        </is>
      </c>
    </row>
    <row r="47" ht="18" customHeight="1">
      <c r="A47" s="34" t="inlineStr">
        <is>
          <t xml:space="preserve">  • Bank Holidays: April 2026 includes Good Friday (03/04/2026) and Easter Monday (06/04/2026) — verify enhanced pay obligations in employment contracts.</t>
        </is>
      </c>
    </row>
    <row r="48" ht="8" customHeight="1">
      <c r="A48" s="34" t="inlineStr"/>
    </row>
    <row r="49" ht="18" customHeight="1">
      <c r="A49" s="36" t="inlineStr">
        <is>
          <t>DISCLAIMER</t>
        </is>
      </c>
    </row>
    <row r="50" ht="18" customHeight="1">
      <c r="A50" s="34" t="inlineStr">
        <is>
          <t>This template is provided as a practical aide for UK businesses. It does not constitute legal or payroll advice. Always consult your payroll provider or employment law adviser for compliance guidance.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2026-06-16T15:58:43Z</dcterms:created>
  <dcterms:modified xmlns:dcterms="http://purl.org/dc/terms/" xmlns:xsi="http://www.w3.org/2001/XMLSchema-instance" xsi:type="dcterms:W3CDTF">2026-06-16T15:58:43Z</dcterms:modified>
</cp:coreProperties>
</file>